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A2\Desktop\IAMCL\RK Working July 2023\"/>
    </mc:Choice>
  </mc:AlternateContent>
  <xr:revisionPtr revIDLastSave="0" documentId="13_ncr:1_{C3733D2A-1403-426E-9483-A22AEC57740D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NCDs" sheetId="1" r:id="rId1"/>
    <sheet name="OCDs" sheetId="3" r:id="rId2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7" i="3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7" i="3"/>
  <c r="K6" i="3"/>
  <c r="L28" i="3"/>
  <c r="L32" i="3"/>
  <c r="L26" i="3"/>
  <c r="J7" i="3"/>
  <c r="J8" i="3" s="1"/>
  <c r="F7" i="1"/>
  <c r="F8" i="1"/>
  <c r="F6" i="1"/>
  <c r="C2" i="3"/>
  <c r="M6" i="3" s="1"/>
  <c r="D70" i="3"/>
  <c r="E9" i="1"/>
  <c r="J9" i="3" l="1"/>
  <c r="M8" i="3"/>
  <c r="M7" i="3"/>
  <c r="L6" i="3"/>
  <c r="F6" i="3"/>
  <c r="E67" i="3"/>
  <c r="E68" i="3" s="1"/>
  <c r="F68" i="3" s="1"/>
  <c r="D7" i="3"/>
  <c r="D72" i="3"/>
  <c r="C3" i="3" s="1"/>
  <c r="D14" i="1"/>
  <c r="C3" i="1" s="1"/>
  <c r="N7" i="3" l="1"/>
  <c r="N6" i="3"/>
  <c r="D8" i="3"/>
  <c r="F7" i="3"/>
  <c r="N8" i="3"/>
  <c r="J10" i="3"/>
  <c r="M9" i="3"/>
  <c r="N9" i="3" s="1"/>
  <c r="G7" i="3"/>
  <c r="G6" i="3"/>
  <c r="G8" i="1"/>
  <c r="G6" i="1"/>
  <c r="G7" i="1"/>
  <c r="D9" i="3" l="1"/>
  <c r="F8" i="3"/>
  <c r="G8" i="3" s="1"/>
  <c r="J11" i="3"/>
  <c r="M10" i="3"/>
  <c r="N10" i="3" s="1"/>
  <c r="G9" i="1"/>
  <c r="D16" i="1" s="1"/>
  <c r="D17" i="1" s="1"/>
  <c r="D18" i="1" s="1"/>
  <c r="J12" i="3" l="1"/>
  <c r="M11" i="3"/>
  <c r="N11" i="3" s="1"/>
  <c r="D10" i="3"/>
  <c r="F9" i="3"/>
  <c r="G9" i="3" s="1"/>
  <c r="D11" i="3" l="1"/>
  <c r="F10" i="3"/>
  <c r="G10" i="3" s="1"/>
  <c r="J13" i="3"/>
  <c r="M12" i="3"/>
  <c r="N12" i="3" s="1"/>
  <c r="J14" i="3" l="1"/>
  <c r="M13" i="3"/>
  <c r="N13" i="3" s="1"/>
  <c r="D12" i="3"/>
  <c r="F11" i="3"/>
  <c r="G11" i="3" s="1"/>
  <c r="D13" i="3" l="1"/>
  <c r="F12" i="3"/>
  <c r="G12" i="3" s="1"/>
  <c r="J15" i="3"/>
  <c r="M14" i="3"/>
  <c r="N14" i="3" s="1"/>
  <c r="J16" i="3" l="1"/>
  <c r="M15" i="3"/>
  <c r="N15" i="3" s="1"/>
  <c r="D14" i="3"/>
  <c r="F13" i="3"/>
  <c r="G13" i="3" s="1"/>
  <c r="D15" i="3" l="1"/>
  <c r="F14" i="3"/>
  <c r="G14" i="3" s="1"/>
  <c r="J17" i="3"/>
  <c r="M16" i="3"/>
  <c r="N16" i="3" s="1"/>
  <c r="J18" i="3" l="1"/>
  <c r="M17" i="3"/>
  <c r="N17" i="3" s="1"/>
  <c r="D16" i="3"/>
  <c r="F15" i="3"/>
  <c r="G15" i="3" s="1"/>
  <c r="D17" i="3" l="1"/>
  <c r="F16" i="3"/>
  <c r="G16" i="3" s="1"/>
  <c r="J19" i="3"/>
  <c r="M18" i="3"/>
  <c r="N18" i="3" s="1"/>
  <c r="J20" i="3" l="1"/>
  <c r="M20" i="3" s="1"/>
  <c r="N20" i="3" s="1"/>
  <c r="N21" i="3" s="1"/>
  <c r="M19" i="3"/>
  <c r="N19" i="3" s="1"/>
  <c r="D18" i="3"/>
  <c r="F17" i="3"/>
  <c r="G17" i="3" s="1"/>
  <c r="D19" i="3" l="1"/>
  <c r="F18" i="3"/>
  <c r="G18" i="3" s="1"/>
  <c r="D20" i="3" l="1"/>
  <c r="F19" i="3"/>
  <c r="G19" i="3" s="1"/>
  <c r="D21" i="3" l="1"/>
  <c r="F20" i="3"/>
  <c r="G20" i="3" s="1"/>
  <c r="D22" i="3" l="1"/>
  <c r="F21" i="3"/>
  <c r="G21" i="3" s="1"/>
  <c r="D23" i="3" l="1"/>
  <c r="F22" i="3"/>
  <c r="G22" i="3" s="1"/>
  <c r="D24" i="3" l="1"/>
  <c r="F23" i="3"/>
  <c r="G23" i="3" s="1"/>
  <c r="D25" i="3" l="1"/>
  <c r="F24" i="3"/>
  <c r="G24" i="3" s="1"/>
  <c r="D26" i="3" l="1"/>
  <c r="F25" i="3"/>
  <c r="G25" i="3" s="1"/>
  <c r="D27" i="3" l="1"/>
  <c r="F26" i="3"/>
  <c r="G26" i="3" s="1"/>
  <c r="D28" i="3" l="1"/>
  <c r="F27" i="3"/>
  <c r="G27" i="3" s="1"/>
  <c r="D29" i="3" l="1"/>
  <c r="F28" i="3"/>
  <c r="G28" i="3" s="1"/>
  <c r="D30" i="3" l="1"/>
  <c r="F29" i="3"/>
  <c r="G29" i="3" s="1"/>
  <c r="D31" i="3" l="1"/>
  <c r="F30" i="3"/>
  <c r="G30" i="3" s="1"/>
  <c r="D32" i="3" l="1"/>
  <c r="F31" i="3"/>
  <c r="G31" i="3" s="1"/>
  <c r="D33" i="3" l="1"/>
  <c r="F32" i="3"/>
  <c r="G32" i="3" s="1"/>
  <c r="D34" i="3" l="1"/>
  <c r="F33" i="3"/>
  <c r="G33" i="3" s="1"/>
  <c r="D35" i="3" l="1"/>
  <c r="F34" i="3"/>
  <c r="G34" i="3" s="1"/>
  <c r="D36" i="3" l="1"/>
  <c r="F35" i="3"/>
  <c r="G35" i="3" s="1"/>
  <c r="D37" i="3" l="1"/>
  <c r="F36" i="3"/>
  <c r="G36" i="3" s="1"/>
  <c r="D38" i="3" l="1"/>
  <c r="F37" i="3"/>
  <c r="G37" i="3" s="1"/>
  <c r="D39" i="3" l="1"/>
  <c r="F38" i="3"/>
  <c r="G38" i="3" s="1"/>
  <c r="D40" i="3" l="1"/>
  <c r="F39" i="3"/>
  <c r="G39" i="3" s="1"/>
  <c r="D41" i="3" l="1"/>
  <c r="F40" i="3"/>
  <c r="G40" i="3" s="1"/>
  <c r="D42" i="3" l="1"/>
  <c r="F41" i="3"/>
  <c r="G41" i="3" s="1"/>
  <c r="D43" i="3" l="1"/>
  <c r="F42" i="3"/>
  <c r="G42" i="3" s="1"/>
  <c r="D44" i="3" l="1"/>
  <c r="F43" i="3"/>
  <c r="G43" i="3" s="1"/>
  <c r="D45" i="3" l="1"/>
  <c r="F44" i="3"/>
  <c r="G44" i="3" s="1"/>
  <c r="D46" i="3" l="1"/>
  <c r="F45" i="3"/>
  <c r="G45" i="3" s="1"/>
  <c r="D47" i="3" l="1"/>
  <c r="F46" i="3"/>
  <c r="G46" i="3" s="1"/>
  <c r="D48" i="3" l="1"/>
  <c r="F47" i="3"/>
  <c r="G47" i="3" s="1"/>
  <c r="D49" i="3" l="1"/>
  <c r="F48" i="3"/>
  <c r="G48" i="3" s="1"/>
  <c r="D50" i="3" l="1"/>
  <c r="F49" i="3"/>
  <c r="G49" i="3" s="1"/>
  <c r="D51" i="3" l="1"/>
  <c r="F50" i="3"/>
  <c r="G50" i="3" s="1"/>
  <c r="D52" i="3" l="1"/>
  <c r="F51" i="3"/>
  <c r="G51" i="3" s="1"/>
  <c r="D53" i="3" l="1"/>
  <c r="F52" i="3"/>
  <c r="G52" i="3" s="1"/>
  <c r="D54" i="3" l="1"/>
  <c r="F53" i="3"/>
  <c r="G53" i="3" s="1"/>
  <c r="D55" i="3" l="1"/>
  <c r="F54" i="3"/>
  <c r="G54" i="3" s="1"/>
  <c r="D56" i="3" l="1"/>
  <c r="F55" i="3"/>
  <c r="G55" i="3" s="1"/>
  <c r="D57" i="3" l="1"/>
  <c r="F56" i="3"/>
  <c r="G56" i="3" s="1"/>
  <c r="D58" i="3" l="1"/>
  <c r="F57" i="3"/>
  <c r="G57" i="3" s="1"/>
  <c r="D59" i="3" l="1"/>
  <c r="F58" i="3"/>
  <c r="G58" i="3" s="1"/>
  <c r="D60" i="3" l="1"/>
  <c r="F59" i="3"/>
  <c r="G59" i="3" s="1"/>
  <c r="D61" i="3" l="1"/>
  <c r="F60" i="3"/>
  <c r="G60" i="3" s="1"/>
  <c r="D62" i="3" l="1"/>
  <c r="F61" i="3"/>
  <c r="G61" i="3" s="1"/>
  <c r="D63" i="3" l="1"/>
  <c r="F62" i="3"/>
  <c r="G62" i="3" s="1"/>
  <c r="D64" i="3" l="1"/>
  <c r="F63" i="3"/>
  <c r="G63" i="3" s="1"/>
  <c r="D65" i="3" l="1"/>
  <c r="F64" i="3"/>
  <c r="G64" i="3" s="1"/>
  <c r="D66" i="3" l="1"/>
  <c r="F66" i="3" s="1"/>
  <c r="F65" i="3"/>
  <c r="H65" i="3" l="1"/>
  <c r="G65" i="3"/>
  <c r="H66" i="3"/>
  <c r="G66" i="3"/>
  <c r="G67" i="3" s="1"/>
  <c r="D75" i="3" s="1"/>
  <c r="D76" i="3" s="1"/>
  <c r="F76" i="3" s="1"/>
</calcChain>
</file>

<file path=xl/sharedStrings.xml><?xml version="1.0" encoding="utf-8"?>
<sst xmlns="http://schemas.openxmlformats.org/spreadsheetml/2006/main" count="40" uniqueCount="21">
  <si>
    <t>Cash Flow</t>
  </si>
  <si>
    <t>Period</t>
  </si>
  <si>
    <t>Date</t>
  </si>
  <si>
    <t>Valuation Date</t>
  </si>
  <si>
    <t>Spread</t>
  </si>
  <si>
    <t>Required Rate</t>
  </si>
  <si>
    <t>PV</t>
  </si>
  <si>
    <t>Periodic Rate</t>
  </si>
  <si>
    <t>Lack of Marketability Discount</t>
  </si>
  <si>
    <t>PV of Bond</t>
  </si>
  <si>
    <t>Expected Value</t>
  </si>
  <si>
    <t>Govt 10-year Yield</t>
  </si>
  <si>
    <t>(On 10-07-2023)</t>
  </si>
  <si>
    <t>Less:</t>
  </si>
  <si>
    <t>Add:</t>
  </si>
  <si>
    <t>(On 11-07-2023)</t>
  </si>
  <si>
    <t>https://in.investing.com/rates-bonds/india-10-year-bond-yield-historical-data</t>
  </si>
  <si>
    <t>Principal</t>
  </si>
  <si>
    <t>Coupon Rate</t>
  </si>
  <si>
    <t>Principal on 31-3-2023</t>
  </si>
  <si>
    <t>Coupon received on 31-3-2023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</si>
</sst>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2" applyNumberFormat="1" applyFont="1" applyBorder="1"/>
    <xf numFmtId="0" fontId="0" fillId="0" borderId="1" xfId="0" applyBorder="1" applyAlignment="1">
      <alignment wrapText="1"/>
    </xf>
    <xf numFmtId="0" fontId="3" fillId="3" borderId="1" xfId="0" applyFont="1" applyFill="1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43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3" fontId="3" fillId="3" borderId="1" xfId="0" applyNumberFormat="1" applyFont="1" applyFill="1" applyBorder="1"/>
    <xf numFmtId="0" fontId="0" fillId="0" borderId="0" xfId="0" applyAlignment="1">
      <alignment horizontal="right"/>
    </xf>
    <xf numFmtId="14" fontId="0" fillId="0" borderId="0" xfId="0" applyNumberFormat="1"/>
    <xf numFmtId="43" fontId="3" fillId="3" borderId="1" xfId="1" applyFont="1" applyFill="1" applyBorder="1" applyAlignment="1">
      <alignment horizontal="center" vertical="center"/>
    </xf>
    <xf numFmtId="43" fontId="0" fillId="0" borderId="0" xfId="0" applyNumberFormat="1"/>
    <xf numFmtId="10" fontId="0" fillId="0" borderId="0" xfId="0" applyNumberFormat="1"/>
    <xf numFmtId="43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 wrapText="1"/>
    </xf>
    <xf numFmtId="43" fontId="0" fillId="0" borderId="1" xfId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2"/>
  <sheetViews>
    <sheetView showGridLines="0" workbookViewId="0">
      <selection activeCell="D17" sqref="D17:D18"/>
    </sheetView>
  </sheetViews>
  <sheetFormatPr defaultRowHeight="15" x14ac:dyDescent="0.25"/>
  <cols>
    <col min="2" max="2" width="22" customWidth="1"/>
    <col min="3" max="3" width="13.7109375" bestFit="1" customWidth="1"/>
    <col min="4" max="5" width="15.28515625" bestFit="1" customWidth="1"/>
    <col min="7" max="7" width="15.28515625" bestFit="1" customWidth="1"/>
    <col min="10" max="10" width="10.42578125" bestFit="1" customWidth="1"/>
  </cols>
  <sheetData>
    <row r="2" spans="2:10" x14ac:dyDescent="0.25">
      <c r="B2" s="9" t="s">
        <v>3</v>
      </c>
      <c r="C2" s="10">
        <v>45118</v>
      </c>
    </row>
    <row r="3" spans="2:10" x14ac:dyDescent="0.25">
      <c r="B3" s="9" t="s">
        <v>7</v>
      </c>
      <c r="C3" s="11">
        <f>D14/4</f>
        <v>3.02375E-2</v>
      </c>
      <c r="J3" s="23"/>
    </row>
    <row r="4" spans="2:10" x14ac:dyDescent="0.25">
      <c r="J4" s="23"/>
    </row>
    <row r="5" spans="2:10" x14ac:dyDescent="0.25">
      <c r="D5" s="1" t="s">
        <v>2</v>
      </c>
      <c r="E5" s="1" t="s">
        <v>0</v>
      </c>
      <c r="F5" s="1" t="s">
        <v>1</v>
      </c>
      <c r="G5" s="1" t="s">
        <v>6</v>
      </c>
      <c r="J5" s="23"/>
    </row>
    <row r="6" spans="2:10" x14ac:dyDescent="0.25">
      <c r="D6" s="2">
        <v>45194</v>
      </c>
      <c r="E6" s="3">
        <v>750000</v>
      </c>
      <c r="F6" s="4">
        <f>(D6-$C$2)/91.25</f>
        <v>0.83287671232876714</v>
      </c>
      <c r="G6" s="5">
        <f>E6/(1+$C$3)^F6</f>
        <v>731620.79771232302</v>
      </c>
      <c r="J6" s="23"/>
    </row>
    <row r="7" spans="2:10" x14ac:dyDescent="0.25">
      <c r="D7" s="2">
        <v>45285</v>
      </c>
      <c r="E7" s="3">
        <v>750000</v>
      </c>
      <c r="F7" s="4">
        <f t="shared" ref="F7:F8" si="0">(D7-$C$2)/91.25</f>
        <v>1.8301369863013699</v>
      </c>
      <c r="G7" s="5">
        <f t="shared" ref="G7:G8" si="1">E7/(1+$C$3)^F7</f>
        <v>710205.66728185909</v>
      </c>
      <c r="J7" s="23"/>
    </row>
    <row r="8" spans="2:10" x14ac:dyDescent="0.25">
      <c r="D8" s="2">
        <v>45376</v>
      </c>
      <c r="E8" s="3">
        <v>654000000</v>
      </c>
      <c r="F8" s="4">
        <f t="shared" si="0"/>
        <v>2.8273972602739725</v>
      </c>
      <c r="G8" s="5">
        <f t="shared" si="1"/>
        <v>601171950.98216379</v>
      </c>
      <c r="J8" s="23"/>
    </row>
    <row r="9" spans="2:10" x14ac:dyDescent="0.25">
      <c r="D9" s="6"/>
      <c r="E9" s="24">
        <f>SUM(E6:E8)</f>
        <v>655500000</v>
      </c>
      <c r="F9" s="6"/>
      <c r="G9" s="8">
        <f>SUM(G6:G8)</f>
        <v>602613777.44715798</v>
      </c>
      <c r="J9" s="23"/>
    </row>
    <row r="10" spans="2:10" x14ac:dyDescent="0.25">
      <c r="J10" s="23"/>
    </row>
    <row r="11" spans="2:10" x14ac:dyDescent="0.25">
      <c r="J11" s="23"/>
    </row>
    <row r="12" spans="2:10" ht="30" x14ac:dyDescent="0.25">
      <c r="C12" s="14" t="s">
        <v>11</v>
      </c>
      <c r="D12" s="15">
        <v>7.0949999999999999E-2</v>
      </c>
      <c r="E12" t="s">
        <v>15</v>
      </c>
      <c r="F12" t="s">
        <v>16</v>
      </c>
      <c r="J12" s="23"/>
    </row>
    <row r="13" spans="2:10" x14ac:dyDescent="0.25">
      <c r="B13" s="22" t="s">
        <v>14</v>
      </c>
      <c r="C13" s="16" t="s">
        <v>4</v>
      </c>
      <c r="D13" s="15">
        <v>0.05</v>
      </c>
      <c r="J13" s="23"/>
    </row>
    <row r="14" spans="2:10" x14ac:dyDescent="0.25">
      <c r="C14" s="17" t="s">
        <v>5</v>
      </c>
      <c r="D14" s="18">
        <f>SUM(D12:D13)</f>
        <v>0.12095</v>
      </c>
      <c r="J14" s="23"/>
    </row>
    <row r="15" spans="2:10" x14ac:dyDescent="0.25">
      <c r="J15" s="23"/>
    </row>
    <row r="16" spans="2:10" x14ac:dyDescent="0.25">
      <c r="B16" s="9" t="s">
        <v>9</v>
      </c>
      <c r="C16" s="9"/>
      <c r="D16" s="19">
        <f>G9</f>
        <v>602613777.44715798</v>
      </c>
      <c r="J16" s="23"/>
    </row>
    <row r="17" spans="1:10" ht="27.75" customHeight="1" x14ac:dyDescent="0.25">
      <c r="A17" s="22" t="s">
        <v>13</v>
      </c>
      <c r="B17" s="12" t="s">
        <v>8</v>
      </c>
      <c r="C17" s="20">
        <v>0.2</v>
      </c>
      <c r="D17" s="19">
        <f>D16*C17</f>
        <v>120522755.4894316</v>
      </c>
      <c r="J17" s="23"/>
    </row>
    <row r="18" spans="1:10" x14ac:dyDescent="0.25">
      <c r="B18" s="13" t="s">
        <v>10</v>
      </c>
      <c r="C18" s="13"/>
      <c r="D18" s="21">
        <f>D16-D17</f>
        <v>482091021.95772636</v>
      </c>
      <c r="J18" s="23"/>
    </row>
    <row r="19" spans="1:10" x14ac:dyDescent="0.25">
      <c r="J19" s="23"/>
    </row>
    <row r="20" spans="1:10" x14ac:dyDescent="0.25">
      <c r="J20" s="23"/>
    </row>
    <row r="21" spans="1:10" x14ac:dyDescent="0.25">
      <c r="J21" s="23"/>
    </row>
    <row r="22" spans="1:10" x14ac:dyDescent="0.25">
      <c r="J22" s="23"/>
    </row>
    <row r="23" spans="1:10" x14ac:dyDescent="0.25">
      <c r="J23" s="23"/>
    </row>
    <row r="24" spans="1:10" x14ac:dyDescent="0.25">
      <c r="J24" s="23"/>
    </row>
    <row r="25" spans="1:10" x14ac:dyDescent="0.25">
      <c r="J25" s="23"/>
    </row>
    <row r="26" spans="1:10" x14ac:dyDescent="0.25">
      <c r="J26" s="23"/>
    </row>
    <row r="27" spans="1:10" x14ac:dyDescent="0.25">
      <c r="J27" s="23"/>
    </row>
    <row r="28" spans="1:10" x14ac:dyDescent="0.25">
      <c r="J28" s="23"/>
    </row>
    <row r="29" spans="1:10" x14ac:dyDescent="0.25">
      <c r="J29" s="23"/>
    </row>
    <row r="30" spans="1:10" x14ac:dyDescent="0.25">
      <c r="J30" s="23"/>
    </row>
    <row r="31" spans="1:10" x14ac:dyDescent="0.25">
      <c r="J31" s="23"/>
    </row>
    <row r="32" spans="1:10" x14ac:dyDescent="0.25">
      <c r="J32" s="23"/>
    </row>
    <row r="33" spans="10:10" x14ac:dyDescent="0.25">
      <c r="J33" s="23"/>
    </row>
    <row r="34" spans="10:10" x14ac:dyDescent="0.25">
      <c r="J34" s="23"/>
    </row>
    <row r="35" spans="10:10" x14ac:dyDescent="0.25">
      <c r="J35" s="23"/>
    </row>
    <row r="36" spans="10:10" x14ac:dyDescent="0.25">
      <c r="J36" s="23"/>
    </row>
    <row r="37" spans="10:10" x14ac:dyDescent="0.25">
      <c r="J37" s="23"/>
    </row>
    <row r="38" spans="10:10" x14ac:dyDescent="0.25">
      <c r="J38" s="23"/>
    </row>
    <row r="39" spans="10:10" x14ac:dyDescent="0.25">
      <c r="J39" s="23"/>
    </row>
    <row r="40" spans="10:10" x14ac:dyDescent="0.25">
      <c r="J40" s="23"/>
    </row>
    <row r="41" spans="10:10" x14ac:dyDescent="0.25">
      <c r="J41" s="23"/>
    </row>
    <row r="42" spans="10:10" x14ac:dyDescent="0.25">
      <c r="J42" s="23"/>
    </row>
    <row r="43" spans="10:10" x14ac:dyDescent="0.25">
      <c r="J43" s="23"/>
    </row>
    <row r="44" spans="10:10" x14ac:dyDescent="0.25">
      <c r="J44" s="23"/>
    </row>
    <row r="45" spans="10:10" x14ac:dyDescent="0.25">
      <c r="J45" s="23"/>
    </row>
    <row r="46" spans="10:10" x14ac:dyDescent="0.25">
      <c r="J46" s="23"/>
    </row>
    <row r="47" spans="10:10" x14ac:dyDescent="0.25">
      <c r="J47" s="23"/>
    </row>
    <row r="48" spans="10:10" x14ac:dyDescent="0.25">
      <c r="J48" s="23"/>
    </row>
    <row r="49" spans="10:10" x14ac:dyDescent="0.25">
      <c r="J49" s="23"/>
    </row>
    <row r="50" spans="10:10" x14ac:dyDescent="0.25">
      <c r="J50" s="23"/>
    </row>
    <row r="51" spans="10:10" x14ac:dyDescent="0.25">
      <c r="J51" s="23"/>
    </row>
    <row r="52" spans="10:10" x14ac:dyDescent="0.25">
      <c r="J52" s="23"/>
    </row>
    <row r="53" spans="10:10" x14ac:dyDescent="0.25">
      <c r="J53" s="23"/>
    </row>
    <row r="54" spans="10:10" x14ac:dyDescent="0.25">
      <c r="J54" s="23"/>
    </row>
    <row r="55" spans="10:10" x14ac:dyDescent="0.25">
      <c r="J55" s="23"/>
    </row>
    <row r="56" spans="10:10" x14ac:dyDescent="0.25">
      <c r="J56" s="23"/>
    </row>
    <row r="57" spans="10:10" x14ac:dyDescent="0.25">
      <c r="J57" s="23"/>
    </row>
    <row r="58" spans="10:10" x14ac:dyDescent="0.25">
      <c r="J58" s="23"/>
    </row>
    <row r="59" spans="10:10" x14ac:dyDescent="0.25">
      <c r="J59" s="23"/>
    </row>
    <row r="60" spans="10:10" x14ac:dyDescent="0.25">
      <c r="J60" s="23"/>
    </row>
    <row r="61" spans="10:10" x14ac:dyDescent="0.25">
      <c r="J61" s="23"/>
    </row>
    <row r="62" spans="10:10" x14ac:dyDescent="0.25">
      <c r="J62" s="23"/>
    </row>
  </sheetData>
  <conditionalFormatting sqref="K1:K1048576">
    <cfRule type="containsText" dxfId="0" priority="1" operator="containsText" text="Saturday">
      <formula>NOT(ISERROR(SEARCH("Saturday",K1)))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7C7D-79AE-4282-BA19-B67B15A9C70C}">
  <dimension ref="A2:N76"/>
  <sheetViews>
    <sheetView showGridLines="0" tabSelected="1" topLeftCell="A7" workbookViewId="0">
      <selection activeCell="D74" sqref="D74:D76"/>
    </sheetView>
  </sheetViews>
  <sheetFormatPr defaultRowHeight="15" x14ac:dyDescent="0.25"/>
  <cols>
    <col min="2" max="2" width="22" customWidth="1"/>
    <col min="3" max="3" width="13.7109375" bestFit="1" customWidth="1"/>
    <col min="4" max="5" width="15.28515625" bestFit="1" customWidth="1"/>
    <col min="7" max="7" width="15.28515625" bestFit="1" customWidth="1"/>
    <col min="10" max="10" width="28.42578125" customWidth="1"/>
    <col min="11" max="11" width="28.5703125" hidden="1" customWidth="1"/>
    <col min="12" max="12" width="15.28515625" bestFit="1" customWidth="1"/>
    <col min="13" max="13" width="0" hidden="1" customWidth="1"/>
    <col min="14" max="14" width="12" bestFit="1" customWidth="1"/>
  </cols>
  <sheetData>
    <row r="2" spans="2:14" x14ac:dyDescent="0.25">
      <c r="B2" s="9" t="s">
        <v>3</v>
      </c>
      <c r="C2" s="10">
        <f>NCDs!C2</f>
        <v>45118</v>
      </c>
    </row>
    <row r="3" spans="2:14" x14ac:dyDescent="0.25">
      <c r="B3" s="9" t="s">
        <v>7</v>
      </c>
      <c r="C3" s="11">
        <f>D72/4</f>
        <v>3.2737500000000003E-2</v>
      </c>
    </row>
    <row r="5" spans="2:14" x14ac:dyDescent="0.25">
      <c r="D5" s="1" t="s">
        <v>2</v>
      </c>
      <c r="E5" s="1" t="s">
        <v>0</v>
      </c>
      <c r="F5" s="1" t="s">
        <v>1</v>
      </c>
      <c r="G5" s="1" t="s">
        <v>6</v>
      </c>
      <c r="J5" s="1" t="s">
        <v>2</v>
      </c>
      <c r="K5" s="1" t="s">
        <v>17</v>
      </c>
      <c r="L5" s="1" t="s">
        <v>0</v>
      </c>
      <c r="M5" s="1" t="s">
        <v>1</v>
      </c>
      <c r="N5" s="1" t="s">
        <v>6</v>
      </c>
    </row>
    <row r="6" spans="2:14" x14ac:dyDescent="0.25">
      <c r="D6" s="2">
        <v>45199</v>
      </c>
      <c r="E6" s="3">
        <v>2030</v>
      </c>
      <c r="F6" s="4">
        <f>(D6-$C$2)/91.25</f>
        <v>0.88767123287671235</v>
      </c>
      <c r="G6" s="5">
        <f>E6/(1+$C$3)^F6</f>
        <v>1972.7750392776152</v>
      </c>
      <c r="J6" s="2">
        <v>45382</v>
      </c>
      <c r="K6" s="5">
        <f>L26-(4*2030)</f>
        <v>183007980</v>
      </c>
      <c r="L6" s="31">
        <f>L26*0.01%</f>
        <v>18301.61</v>
      </c>
      <c r="M6" s="9">
        <f>(J6-$C$2)/365</f>
        <v>0.72328767123287674</v>
      </c>
      <c r="N6" s="5">
        <f>L6/(1+$D$72)^M6</f>
        <v>16743.040994375016</v>
      </c>
    </row>
    <row r="7" spans="2:14" x14ac:dyDescent="0.25">
      <c r="D7" s="2">
        <f>EDATE(D6,3)</f>
        <v>45290</v>
      </c>
      <c r="E7" s="3">
        <v>2030</v>
      </c>
      <c r="F7" s="4">
        <f t="shared" ref="F7:F66" si="0">(D7-$C$2)/91.25</f>
        <v>1.8849315068493151</v>
      </c>
      <c r="G7" s="5">
        <f t="shared" ref="G7:G66" si="1">E7/(1+$C$3)^F7</f>
        <v>1910.4071983947538</v>
      </c>
      <c r="J7" s="2">
        <f>EDATE(J6,12)</f>
        <v>45747</v>
      </c>
      <c r="K7" s="5">
        <f>K6-(4*2030)</f>
        <v>182999860</v>
      </c>
      <c r="L7" s="3">
        <f>K7*$L$25</f>
        <v>18299.986000000001</v>
      </c>
      <c r="M7" s="9">
        <f t="shared" ref="M7:M20" si="2">(J7-$C$2)/365</f>
        <v>1.7232876712328766</v>
      </c>
      <c r="N7" s="5">
        <f t="shared" ref="N7:N20" si="3">L7/(1+$D$72)^M7</f>
        <v>14803.090582749821</v>
      </c>
    </row>
    <row r="8" spans="2:14" x14ac:dyDescent="0.25">
      <c r="D8" s="2">
        <f>EDATE(D7,3)</f>
        <v>45381</v>
      </c>
      <c r="E8" s="3">
        <v>2030</v>
      </c>
      <c r="F8" s="4">
        <f t="shared" si="0"/>
        <v>2.882191780821918</v>
      </c>
      <c r="G8" s="5">
        <f t="shared" si="1"/>
        <v>1850.0110712141372</v>
      </c>
      <c r="J8" s="2">
        <f t="shared" ref="J8:J20" si="4">EDATE(J7,12)</f>
        <v>46112</v>
      </c>
      <c r="K8" s="5">
        <f t="shared" ref="K8:K20" si="5">K7-(4*2030)</f>
        <v>182991740</v>
      </c>
      <c r="L8" s="3">
        <f t="shared" ref="L8:L20" si="6">K8*$L$25</f>
        <v>18299.173999999999</v>
      </c>
      <c r="M8" s="9">
        <f t="shared" si="2"/>
        <v>2.7232876712328768</v>
      </c>
      <c r="N8" s="5">
        <f t="shared" si="3"/>
        <v>13088.495287731301</v>
      </c>
    </row>
    <row r="9" spans="2:14" x14ac:dyDescent="0.25">
      <c r="D9" s="2">
        <f t="shared" ref="D9:D66" si="7">EDATE(D8,3)</f>
        <v>45473</v>
      </c>
      <c r="E9" s="3">
        <v>2030</v>
      </c>
      <c r="F9" s="4">
        <f t="shared" si="0"/>
        <v>3.8904109589041096</v>
      </c>
      <c r="G9" s="5">
        <f t="shared" si="1"/>
        <v>1790.8919917671299</v>
      </c>
      <c r="J9" s="2">
        <f t="shared" si="4"/>
        <v>46477</v>
      </c>
      <c r="K9" s="5">
        <f t="shared" si="5"/>
        <v>182983620</v>
      </c>
      <c r="L9" s="3">
        <f t="shared" si="6"/>
        <v>18298.362000000001</v>
      </c>
      <c r="M9" s="9">
        <f t="shared" si="2"/>
        <v>3.7232876712328768</v>
      </c>
      <c r="N9" s="5">
        <f t="shared" si="3"/>
        <v>11572.496135319385</v>
      </c>
    </row>
    <row r="10" spans="2:14" x14ac:dyDescent="0.25">
      <c r="D10" s="2">
        <f t="shared" si="7"/>
        <v>45565</v>
      </c>
      <c r="E10" s="3">
        <v>2030</v>
      </c>
      <c r="F10" s="4">
        <f t="shared" si="0"/>
        <v>4.8986301369863012</v>
      </c>
      <c r="G10" s="5">
        <f t="shared" si="1"/>
        <v>1733.6621256383803</v>
      </c>
      <c r="J10" s="2">
        <f t="shared" si="4"/>
        <v>46843</v>
      </c>
      <c r="K10" s="5">
        <f t="shared" si="5"/>
        <v>182975500</v>
      </c>
      <c r="L10" s="3">
        <f t="shared" si="6"/>
        <v>18297.55</v>
      </c>
      <c r="M10" s="9">
        <f t="shared" si="2"/>
        <v>4.7260273972602738</v>
      </c>
      <c r="N10" s="5">
        <f t="shared" si="3"/>
        <v>10228.641247542459</v>
      </c>
    </row>
    <row r="11" spans="2:14" x14ac:dyDescent="0.25">
      <c r="D11" s="2">
        <f t="shared" si="7"/>
        <v>45656</v>
      </c>
      <c r="E11" s="3">
        <v>2030</v>
      </c>
      <c r="F11" s="4">
        <f t="shared" si="0"/>
        <v>5.8958904109589039</v>
      </c>
      <c r="G11" s="5">
        <f t="shared" si="1"/>
        <v>1678.8536647425799</v>
      </c>
      <c r="J11" s="2">
        <f t="shared" si="4"/>
        <v>47208</v>
      </c>
      <c r="K11" s="5">
        <f t="shared" si="5"/>
        <v>182967380</v>
      </c>
      <c r="L11" s="3">
        <f t="shared" si="6"/>
        <v>18296.738000000001</v>
      </c>
      <c r="M11" s="9">
        <f t="shared" si="2"/>
        <v>5.7260273972602738</v>
      </c>
      <c r="N11" s="5">
        <f t="shared" si="3"/>
        <v>9043.889938326216</v>
      </c>
    </row>
    <row r="12" spans="2:14" x14ac:dyDescent="0.25">
      <c r="D12" s="2">
        <f t="shared" si="7"/>
        <v>45746</v>
      </c>
      <c r="E12" s="3">
        <v>2030</v>
      </c>
      <c r="F12" s="4">
        <f t="shared" si="0"/>
        <v>6.882191780821918</v>
      </c>
      <c r="G12" s="5">
        <f t="shared" si="1"/>
        <v>1626.3519661595046</v>
      </c>
      <c r="J12" s="2">
        <f t="shared" si="4"/>
        <v>47573</v>
      </c>
      <c r="K12" s="5">
        <f t="shared" si="5"/>
        <v>182959260</v>
      </c>
      <c r="L12" s="3">
        <f t="shared" si="6"/>
        <v>18295.925999999999</v>
      </c>
      <c r="M12" s="9">
        <f t="shared" si="2"/>
        <v>6.7260273972602738</v>
      </c>
      <c r="N12" s="5">
        <f t="shared" si="3"/>
        <v>7996.3646271313974</v>
      </c>
    </row>
    <row r="13" spans="2:14" x14ac:dyDescent="0.25">
      <c r="D13" s="2">
        <f t="shared" si="7"/>
        <v>45838</v>
      </c>
      <c r="E13" s="3">
        <v>2030</v>
      </c>
      <c r="F13" s="4">
        <f t="shared" si="0"/>
        <v>7.8904109589041092</v>
      </c>
      <c r="G13" s="5">
        <f t="shared" si="1"/>
        <v>1574.3801522648564</v>
      </c>
      <c r="J13" s="2">
        <f t="shared" si="4"/>
        <v>47938</v>
      </c>
      <c r="K13" s="5">
        <f t="shared" si="5"/>
        <v>182951140</v>
      </c>
      <c r="L13" s="3">
        <f t="shared" si="6"/>
        <v>18295.114000000001</v>
      </c>
      <c r="M13" s="9">
        <f t="shared" si="2"/>
        <v>7.7260273972602738</v>
      </c>
      <c r="N13" s="5">
        <f t="shared" si="3"/>
        <v>7070.1708623319473</v>
      </c>
    </row>
    <row r="14" spans="2:14" x14ac:dyDescent="0.25">
      <c r="D14" s="2">
        <f t="shared" si="7"/>
        <v>45930</v>
      </c>
      <c r="E14" s="3">
        <v>2030</v>
      </c>
      <c r="F14" s="4">
        <f t="shared" si="0"/>
        <v>8.8986301369863021</v>
      </c>
      <c r="G14" s="5">
        <f t="shared" si="1"/>
        <v>1524.0691531850223</v>
      </c>
      <c r="J14" s="2">
        <f t="shared" si="4"/>
        <v>48304</v>
      </c>
      <c r="K14" s="5">
        <f t="shared" si="5"/>
        <v>182943020</v>
      </c>
      <c r="L14" s="3">
        <f t="shared" si="6"/>
        <v>18294.302</v>
      </c>
      <c r="M14" s="9">
        <f t="shared" si="2"/>
        <v>8.7287671232876711</v>
      </c>
      <c r="N14" s="5">
        <f t="shared" si="3"/>
        <v>6249.1479706910823</v>
      </c>
    </row>
    <row r="15" spans="2:14" x14ac:dyDescent="0.25">
      <c r="D15" s="2">
        <f t="shared" si="7"/>
        <v>46021</v>
      </c>
      <c r="E15" s="3">
        <v>2030</v>
      </c>
      <c r="F15" s="4">
        <f t="shared" si="0"/>
        <v>9.8958904109589039</v>
      </c>
      <c r="G15" s="5">
        <f t="shared" si="1"/>
        <v>1475.8868209130533</v>
      </c>
      <c r="J15" s="2">
        <f t="shared" si="4"/>
        <v>48669</v>
      </c>
      <c r="K15" s="5">
        <f t="shared" si="5"/>
        <v>182934900</v>
      </c>
      <c r="L15" s="3">
        <f t="shared" si="6"/>
        <v>18293.490000000002</v>
      </c>
      <c r="M15" s="9">
        <f t="shared" si="2"/>
        <v>9.7287671232876711</v>
      </c>
      <c r="N15" s="5">
        <f t="shared" si="3"/>
        <v>5525.328794136507</v>
      </c>
    </row>
    <row r="16" spans="2:14" x14ac:dyDescent="0.25">
      <c r="D16" s="2">
        <f t="shared" si="7"/>
        <v>46111</v>
      </c>
      <c r="E16" s="3">
        <v>2030</v>
      </c>
      <c r="F16" s="4">
        <f t="shared" si="0"/>
        <v>10.882191780821918</v>
      </c>
      <c r="G16" s="5">
        <f t="shared" si="1"/>
        <v>1429.7323724095313</v>
      </c>
      <c r="J16" s="2">
        <f t="shared" si="4"/>
        <v>49034</v>
      </c>
      <c r="K16" s="5">
        <f t="shared" si="5"/>
        <v>182926780</v>
      </c>
      <c r="L16" s="3">
        <f t="shared" si="6"/>
        <v>18292.678</v>
      </c>
      <c r="M16" s="9">
        <f t="shared" si="2"/>
        <v>10.728767123287671</v>
      </c>
      <c r="N16" s="5">
        <f t="shared" si="3"/>
        <v>4885.3473091609103</v>
      </c>
    </row>
    <row r="17" spans="4:14" x14ac:dyDescent="0.25">
      <c r="D17" s="2">
        <f t="shared" si="7"/>
        <v>46203</v>
      </c>
      <c r="E17" s="3">
        <v>2030</v>
      </c>
      <c r="F17" s="4">
        <f t="shared" si="0"/>
        <v>11.890410958904109</v>
      </c>
      <c r="G17" s="5">
        <f t="shared" si="1"/>
        <v>1384.0437476074294</v>
      </c>
      <c r="J17" s="2">
        <f t="shared" si="4"/>
        <v>49399</v>
      </c>
      <c r="K17" s="5">
        <f t="shared" si="5"/>
        <v>182918660</v>
      </c>
      <c r="L17" s="3">
        <f t="shared" si="6"/>
        <v>18291.866000000002</v>
      </c>
      <c r="M17" s="9">
        <f t="shared" si="2"/>
        <v>11.728767123287671</v>
      </c>
      <c r="N17" s="5">
        <f t="shared" si="3"/>
        <v>4319.4928615697854</v>
      </c>
    </row>
    <row r="18" spans="4:14" x14ac:dyDescent="0.25">
      <c r="D18" s="2">
        <f t="shared" si="7"/>
        <v>46295</v>
      </c>
      <c r="E18" s="3">
        <v>2030</v>
      </c>
      <c r="F18" s="4">
        <f t="shared" si="0"/>
        <v>12.898630136986302</v>
      </c>
      <c r="G18" s="5">
        <f t="shared" si="1"/>
        <v>1339.8151516027378</v>
      </c>
      <c r="J18" s="2">
        <f t="shared" si="4"/>
        <v>49765</v>
      </c>
      <c r="K18" s="5">
        <f t="shared" si="5"/>
        <v>182910540</v>
      </c>
      <c r="L18" s="3">
        <f t="shared" si="6"/>
        <v>18291.054</v>
      </c>
      <c r="M18" s="9">
        <f t="shared" si="2"/>
        <v>12.731506849315069</v>
      </c>
      <c r="N18" s="5">
        <f t="shared" si="3"/>
        <v>3817.8921504379377</v>
      </c>
    </row>
    <row r="19" spans="4:14" x14ac:dyDescent="0.25">
      <c r="D19" s="2">
        <f t="shared" si="7"/>
        <v>46386</v>
      </c>
      <c r="E19" s="3">
        <v>2030</v>
      </c>
      <c r="F19" s="4">
        <f t="shared" si="0"/>
        <v>13.895890410958904</v>
      </c>
      <c r="G19" s="5">
        <f t="shared" si="1"/>
        <v>1297.4578749118259</v>
      </c>
      <c r="J19" s="2">
        <f t="shared" si="4"/>
        <v>50130</v>
      </c>
      <c r="K19" s="5">
        <f t="shared" si="5"/>
        <v>182902420</v>
      </c>
      <c r="L19" s="3">
        <f t="shared" si="6"/>
        <v>18290.242000000002</v>
      </c>
      <c r="M19" s="9">
        <f t="shared" si="2"/>
        <v>13.731506849315069</v>
      </c>
      <c r="N19" s="5">
        <f t="shared" si="3"/>
        <v>3375.6776706821743</v>
      </c>
    </row>
    <row r="20" spans="4:14" x14ac:dyDescent="0.25">
      <c r="D20" s="2">
        <f t="shared" si="7"/>
        <v>46476</v>
      </c>
      <c r="E20" s="3">
        <v>2030</v>
      </c>
      <c r="F20" s="4">
        <f t="shared" si="0"/>
        <v>14.882191780821918</v>
      </c>
      <c r="G20" s="5">
        <f t="shared" si="1"/>
        <v>1256.883318770685</v>
      </c>
      <c r="J20" s="2">
        <f t="shared" si="4"/>
        <v>50495</v>
      </c>
      <c r="K20" s="5">
        <f t="shared" si="5"/>
        <v>182894300</v>
      </c>
      <c r="L20" s="3">
        <f t="shared" si="6"/>
        <v>18289.43</v>
      </c>
      <c r="M20" s="9">
        <f t="shared" si="2"/>
        <v>14.731506849315069</v>
      </c>
      <c r="N20" s="5">
        <f t="shared" si="3"/>
        <v>2984.6835020145554</v>
      </c>
    </row>
    <row r="21" spans="4:14" x14ac:dyDescent="0.25">
      <c r="D21" s="2">
        <f t="shared" si="7"/>
        <v>46568</v>
      </c>
      <c r="E21" s="3">
        <v>2030</v>
      </c>
      <c r="F21" s="4">
        <f t="shared" si="0"/>
        <v>15.890410958904109</v>
      </c>
      <c r="G21" s="5">
        <f t="shared" si="1"/>
        <v>1216.7182700668109</v>
      </c>
      <c r="J21" s="27"/>
      <c r="K21" s="27"/>
      <c r="L21" s="28"/>
      <c r="M21" s="28"/>
      <c r="N21" s="8">
        <f>SUM(N6:N20)</f>
        <v>121703.75993420047</v>
      </c>
    </row>
    <row r="22" spans="4:14" x14ac:dyDescent="0.25">
      <c r="D22" s="2">
        <f t="shared" si="7"/>
        <v>46660</v>
      </c>
      <c r="E22" s="3">
        <v>2030</v>
      </c>
      <c r="F22" s="4">
        <f t="shared" si="0"/>
        <v>16.898630136986302</v>
      </c>
      <c r="G22" s="5">
        <f t="shared" si="1"/>
        <v>1177.8367383873829</v>
      </c>
      <c r="J22" s="25"/>
      <c r="K22" s="25"/>
    </row>
    <row r="23" spans="4:14" x14ac:dyDescent="0.25">
      <c r="D23" s="2">
        <f t="shared" si="7"/>
        <v>46751</v>
      </c>
      <c r="E23" s="3">
        <v>2030</v>
      </c>
      <c r="F23" s="4">
        <f t="shared" si="0"/>
        <v>17.895890410958906</v>
      </c>
      <c r="G23" s="5">
        <f t="shared" si="1"/>
        <v>1140.6002908334681</v>
      </c>
      <c r="J23" s="25"/>
      <c r="K23" s="25"/>
    </row>
    <row r="24" spans="4:14" x14ac:dyDescent="0.25">
      <c r="D24" s="2">
        <f t="shared" si="7"/>
        <v>46842</v>
      </c>
      <c r="E24" s="3">
        <v>2030</v>
      </c>
      <c r="F24" s="4">
        <f t="shared" si="0"/>
        <v>18.893150684931506</v>
      </c>
      <c r="G24" s="5">
        <f t="shared" si="1"/>
        <v>1104.5410463512917</v>
      </c>
      <c r="J24" s="29" t="s">
        <v>17</v>
      </c>
      <c r="K24" s="29"/>
      <c r="L24" s="3">
        <v>183026250</v>
      </c>
    </row>
    <row r="25" spans="4:14" x14ac:dyDescent="0.25">
      <c r="D25" s="2">
        <f t="shared" si="7"/>
        <v>46934</v>
      </c>
      <c r="E25" s="3">
        <v>2030</v>
      </c>
      <c r="F25" s="4">
        <f t="shared" si="0"/>
        <v>19.901369863013699</v>
      </c>
      <c r="G25" s="5">
        <f t="shared" si="1"/>
        <v>1069.2442576521473</v>
      </c>
      <c r="J25" s="29" t="s">
        <v>18</v>
      </c>
      <c r="K25" s="29"/>
      <c r="L25" s="26">
        <v>1E-4</v>
      </c>
    </row>
    <row r="26" spans="4:14" x14ac:dyDescent="0.25">
      <c r="D26" s="2">
        <f t="shared" si="7"/>
        <v>47026</v>
      </c>
      <c r="E26" s="3">
        <v>2030</v>
      </c>
      <c r="F26" s="4">
        <f t="shared" si="0"/>
        <v>20.909589041095892</v>
      </c>
      <c r="G26" s="5">
        <f t="shared" si="1"/>
        <v>1035.0754155300795</v>
      </c>
      <c r="J26" s="29" t="s">
        <v>19</v>
      </c>
      <c r="K26" s="29"/>
      <c r="L26" s="25">
        <f>L24-(5*2030)</f>
        <v>183016100</v>
      </c>
    </row>
    <row r="27" spans="4:14" x14ac:dyDescent="0.25">
      <c r="D27" s="2">
        <f t="shared" si="7"/>
        <v>47117</v>
      </c>
      <c r="E27" s="3">
        <v>2030</v>
      </c>
      <c r="F27" s="4">
        <f t="shared" si="0"/>
        <v>21.906849315068492</v>
      </c>
      <c r="G27" s="5">
        <f t="shared" si="1"/>
        <v>1002.3522628480686</v>
      </c>
    </row>
    <row r="28" spans="4:14" x14ac:dyDescent="0.25">
      <c r="D28" s="2">
        <f t="shared" si="7"/>
        <v>47207</v>
      </c>
      <c r="E28" s="3">
        <v>2030</v>
      </c>
      <c r="F28" s="4">
        <f t="shared" si="0"/>
        <v>22.893150684931506</v>
      </c>
      <c r="G28" s="5">
        <f t="shared" si="1"/>
        <v>971.00635255029295</v>
      </c>
      <c r="J28" s="30" t="s">
        <v>20</v>
      </c>
      <c r="K28" s="30"/>
      <c r="L28" s="25">
        <f>L24*0.01%</f>
        <v>18302.625</v>
      </c>
    </row>
    <row r="29" spans="4:14" x14ac:dyDescent="0.25">
      <c r="D29" s="2">
        <f t="shared" si="7"/>
        <v>47299</v>
      </c>
      <c r="E29" s="3">
        <v>2030</v>
      </c>
      <c r="F29" s="4">
        <f t="shared" si="0"/>
        <v>23.901369863013699</v>
      </c>
      <c r="G29" s="5">
        <f t="shared" si="1"/>
        <v>939.97680759611319</v>
      </c>
      <c r="J29" s="25"/>
      <c r="K29" s="25"/>
    </row>
    <row r="30" spans="4:14" x14ac:dyDescent="0.25">
      <c r="D30" s="2">
        <f t="shared" si="7"/>
        <v>47391</v>
      </c>
      <c r="E30" s="3">
        <v>2030</v>
      </c>
      <c r="F30" s="4">
        <f t="shared" si="0"/>
        <v>24.909589041095892</v>
      </c>
      <c r="G30" s="5">
        <f t="shared" si="1"/>
        <v>909.93884488805838</v>
      </c>
      <c r="J30" s="25"/>
      <c r="K30" s="25"/>
    </row>
    <row r="31" spans="4:14" x14ac:dyDescent="0.25">
      <c r="D31" s="2">
        <f t="shared" si="7"/>
        <v>47482</v>
      </c>
      <c r="E31" s="3">
        <v>2030</v>
      </c>
      <c r="F31" s="4">
        <f t="shared" si="0"/>
        <v>25.906849315068492</v>
      </c>
      <c r="G31" s="5">
        <f t="shared" si="1"/>
        <v>881.17179341933445</v>
      </c>
      <c r="J31" s="25"/>
      <c r="K31" s="25"/>
      <c r="L31">
        <v>18352</v>
      </c>
    </row>
    <row r="32" spans="4:14" x14ac:dyDescent="0.25">
      <c r="D32" s="2">
        <f t="shared" si="7"/>
        <v>47572</v>
      </c>
      <c r="E32" s="3">
        <v>2030</v>
      </c>
      <c r="F32" s="4">
        <f t="shared" si="0"/>
        <v>26.893150684931506</v>
      </c>
      <c r="G32" s="5">
        <f t="shared" si="1"/>
        <v>853.61548111554384</v>
      </c>
      <c r="J32" s="25"/>
      <c r="K32" s="25"/>
      <c r="L32">
        <f>L31-2030</f>
        <v>16322</v>
      </c>
    </row>
    <row r="33" spans="4:11" x14ac:dyDescent="0.25">
      <c r="D33" s="2">
        <f t="shared" si="7"/>
        <v>47664</v>
      </c>
      <c r="E33" s="3">
        <v>2030</v>
      </c>
      <c r="F33" s="4">
        <f t="shared" si="0"/>
        <v>27.901369863013699</v>
      </c>
      <c r="G33" s="5">
        <f t="shared" si="1"/>
        <v>826.33728682228173</v>
      </c>
      <c r="J33" s="25"/>
      <c r="K33" s="25"/>
    </row>
    <row r="34" spans="4:11" x14ac:dyDescent="0.25">
      <c r="D34" s="2">
        <f t="shared" si="7"/>
        <v>47756</v>
      </c>
      <c r="E34" s="3">
        <v>2030</v>
      </c>
      <c r="F34" s="4">
        <f t="shared" si="0"/>
        <v>28.909589041095892</v>
      </c>
      <c r="G34" s="5">
        <f t="shared" si="1"/>
        <v>799.9307963586275</v>
      </c>
      <c r="J34" s="25"/>
      <c r="K34" s="25"/>
    </row>
    <row r="35" spans="4:11" x14ac:dyDescent="0.25">
      <c r="D35" s="2">
        <f t="shared" si="7"/>
        <v>47847</v>
      </c>
      <c r="E35" s="3">
        <v>2030</v>
      </c>
      <c r="F35" s="4">
        <f t="shared" si="0"/>
        <v>29.906849315068492</v>
      </c>
      <c r="G35" s="5">
        <f t="shared" si="1"/>
        <v>774.64156893467145</v>
      </c>
      <c r="J35" s="25"/>
      <c r="K35" s="25"/>
    </row>
    <row r="36" spans="4:11" x14ac:dyDescent="0.25">
      <c r="D36" s="2">
        <f t="shared" si="7"/>
        <v>47937</v>
      </c>
      <c r="E36" s="3">
        <v>2030</v>
      </c>
      <c r="F36" s="4">
        <f t="shared" si="0"/>
        <v>30.893150684931506</v>
      </c>
      <c r="G36" s="5">
        <f t="shared" si="1"/>
        <v>750.41670704454089</v>
      </c>
      <c r="J36" s="25"/>
      <c r="K36" s="25"/>
    </row>
    <row r="37" spans="4:11" x14ac:dyDescent="0.25">
      <c r="D37" s="2">
        <f t="shared" si="7"/>
        <v>48029</v>
      </c>
      <c r="E37" s="3">
        <v>2030</v>
      </c>
      <c r="F37" s="4">
        <f t="shared" si="0"/>
        <v>31.901369863013699</v>
      </c>
      <c r="G37" s="5">
        <f t="shared" si="1"/>
        <v>726.43633978489402</v>
      </c>
      <c r="J37" s="25"/>
      <c r="K37" s="25"/>
    </row>
    <row r="38" spans="4:11" x14ac:dyDescent="0.25">
      <c r="D38" s="2">
        <f t="shared" si="7"/>
        <v>48121</v>
      </c>
      <c r="E38" s="3">
        <v>2030</v>
      </c>
      <c r="F38" s="4">
        <f t="shared" si="0"/>
        <v>32.909589041095892</v>
      </c>
      <c r="G38" s="5">
        <f t="shared" si="1"/>
        <v>703.22229077017585</v>
      </c>
      <c r="J38" s="25"/>
      <c r="K38" s="25"/>
    </row>
    <row r="39" spans="4:11" x14ac:dyDescent="0.25">
      <c r="D39" s="2">
        <f t="shared" si="7"/>
        <v>48212</v>
      </c>
      <c r="E39" s="3">
        <v>2030</v>
      </c>
      <c r="F39" s="4">
        <f t="shared" si="0"/>
        <v>33.906849315068492</v>
      </c>
      <c r="G39" s="5">
        <f t="shared" si="1"/>
        <v>680.99043206210149</v>
      </c>
      <c r="J39" s="25"/>
      <c r="K39" s="25"/>
    </row>
    <row r="40" spans="4:11" x14ac:dyDescent="0.25">
      <c r="D40" s="2">
        <f t="shared" si="7"/>
        <v>48303</v>
      </c>
      <c r="E40" s="3">
        <v>2030</v>
      </c>
      <c r="F40" s="4">
        <f t="shared" si="0"/>
        <v>34.904109589041099</v>
      </c>
      <c r="G40" s="5">
        <f t="shared" si="1"/>
        <v>659.46141731688624</v>
      </c>
      <c r="J40" s="25"/>
      <c r="K40" s="25"/>
    </row>
    <row r="41" spans="4:11" x14ac:dyDescent="0.25">
      <c r="D41" s="2">
        <f t="shared" si="7"/>
        <v>48395</v>
      </c>
      <c r="E41" s="3">
        <v>2030</v>
      </c>
      <c r="F41" s="4">
        <f t="shared" si="0"/>
        <v>35.912328767123284</v>
      </c>
      <c r="G41" s="5">
        <f t="shared" si="1"/>
        <v>638.38762347358431</v>
      </c>
      <c r="J41" s="25"/>
      <c r="K41" s="25"/>
    </row>
    <row r="42" spans="4:11" x14ac:dyDescent="0.25">
      <c r="D42" s="2">
        <f t="shared" si="7"/>
        <v>48487</v>
      </c>
      <c r="E42" s="3">
        <v>2030</v>
      </c>
      <c r="F42" s="4">
        <f t="shared" si="0"/>
        <v>36.920547945205477</v>
      </c>
      <c r="G42" s="5">
        <f t="shared" si="1"/>
        <v>617.98726521769993</v>
      </c>
      <c r="J42" s="25"/>
      <c r="K42" s="25"/>
    </row>
    <row r="43" spans="4:11" x14ac:dyDescent="0.25">
      <c r="D43" s="2">
        <f t="shared" si="7"/>
        <v>48578</v>
      </c>
      <c r="E43" s="3">
        <v>2030</v>
      </c>
      <c r="F43" s="4">
        <f t="shared" si="0"/>
        <v>37.917808219178085</v>
      </c>
      <c r="G43" s="5">
        <f t="shared" si="1"/>
        <v>598.4500495406171</v>
      </c>
      <c r="J43" s="25"/>
      <c r="K43" s="25"/>
    </row>
    <row r="44" spans="4:11" x14ac:dyDescent="0.25">
      <c r="D44" s="2">
        <f t="shared" si="7"/>
        <v>48668</v>
      </c>
      <c r="E44" s="3">
        <v>2030</v>
      </c>
      <c r="F44" s="4">
        <f t="shared" si="0"/>
        <v>38.904109589041099</v>
      </c>
      <c r="G44" s="5">
        <f t="shared" si="1"/>
        <v>579.73511042600069</v>
      </c>
      <c r="J44" s="25"/>
      <c r="K44" s="25"/>
    </row>
    <row r="45" spans="4:11" x14ac:dyDescent="0.25">
      <c r="D45" s="2">
        <f t="shared" si="7"/>
        <v>48760</v>
      </c>
      <c r="E45" s="3">
        <v>2030</v>
      </c>
      <c r="F45" s="4">
        <f t="shared" si="0"/>
        <v>39.912328767123284</v>
      </c>
      <c r="G45" s="5">
        <f t="shared" si="1"/>
        <v>561.20905586082404</v>
      </c>
      <c r="J45" s="25"/>
      <c r="K45" s="25"/>
    </row>
    <row r="46" spans="4:11" x14ac:dyDescent="0.25">
      <c r="D46" s="2">
        <f t="shared" si="7"/>
        <v>48852</v>
      </c>
      <c r="E46" s="3">
        <v>2030</v>
      </c>
      <c r="F46" s="4">
        <f t="shared" si="0"/>
        <v>40.920547945205477</v>
      </c>
      <c r="G46" s="5">
        <f t="shared" si="1"/>
        <v>543.275021153647</v>
      </c>
      <c r="J46" s="25"/>
      <c r="K46" s="25"/>
    </row>
    <row r="47" spans="4:11" x14ac:dyDescent="0.25">
      <c r="D47" s="2">
        <f t="shared" si="7"/>
        <v>48943</v>
      </c>
      <c r="E47" s="3">
        <v>2030</v>
      </c>
      <c r="F47" s="4">
        <f t="shared" si="0"/>
        <v>41.917808219178085</v>
      </c>
      <c r="G47" s="5">
        <f t="shared" si="1"/>
        <v>526.09977846234108</v>
      </c>
      <c r="J47" s="25"/>
      <c r="K47" s="25"/>
    </row>
    <row r="48" spans="4:11" x14ac:dyDescent="0.25">
      <c r="D48" s="2">
        <f t="shared" si="7"/>
        <v>49033</v>
      </c>
      <c r="E48" s="3">
        <v>2030</v>
      </c>
      <c r="F48" s="4">
        <f t="shared" si="0"/>
        <v>42.904109589041099</v>
      </c>
      <c r="G48" s="5">
        <f t="shared" si="1"/>
        <v>509.64740231216126</v>
      </c>
      <c r="J48" s="25"/>
      <c r="K48" s="25"/>
    </row>
    <row r="49" spans="4:11" x14ac:dyDescent="0.25">
      <c r="D49" s="2">
        <f t="shared" si="7"/>
        <v>49125</v>
      </c>
      <c r="E49" s="3">
        <v>2030</v>
      </c>
      <c r="F49" s="4">
        <f t="shared" si="0"/>
        <v>43.912328767123284</v>
      </c>
      <c r="G49" s="5">
        <f t="shared" si="1"/>
        <v>493.36107530792361</v>
      </c>
      <c r="J49" s="25"/>
      <c r="K49" s="25"/>
    </row>
    <row r="50" spans="4:11" x14ac:dyDescent="0.25">
      <c r="D50" s="2">
        <f t="shared" si="7"/>
        <v>49217</v>
      </c>
      <c r="E50" s="3">
        <v>2030</v>
      </c>
      <c r="F50" s="4">
        <f t="shared" si="0"/>
        <v>44.920547945205477</v>
      </c>
      <c r="G50" s="5">
        <f t="shared" si="1"/>
        <v>477.59519527562304</v>
      </c>
      <c r="J50" s="25"/>
      <c r="K50" s="25"/>
    </row>
    <row r="51" spans="4:11" x14ac:dyDescent="0.25">
      <c r="D51" s="2">
        <f t="shared" si="7"/>
        <v>49308</v>
      </c>
      <c r="E51" s="3">
        <v>2030</v>
      </c>
      <c r="F51" s="4">
        <f t="shared" si="0"/>
        <v>45.917808219178085</v>
      </c>
      <c r="G51" s="5">
        <f t="shared" si="1"/>
        <v>462.49637227131518</v>
      </c>
      <c r="J51" s="25"/>
      <c r="K51" s="25"/>
    </row>
    <row r="52" spans="4:11" x14ac:dyDescent="0.25">
      <c r="D52" s="2">
        <f t="shared" si="7"/>
        <v>49398</v>
      </c>
      <c r="E52" s="3">
        <v>2030</v>
      </c>
      <c r="F52" s="4">
        <f t="shared" si="0"/>
        <v>46.904109589041099</v>
      </c>
      <c r="G52" s="5">
        <f t="shared" si="1"/>
        <v>448.03302406968527</v>
      </c>
      <c r="J52" s="25"/>
      <c r="K52" s="25"/>
    </row>
    <row r="53" spans="4:11" x14ac:dyDescent="0.25">
      <c r="D53" s="2">
        <f t="shared" si="7"/>
        <v>49490</v>
      </c>
      <c r="E53" s="3">
        <v>2030</v>
      </c>
      <c r="F53" s="4">
        <f t="shared" si="0"/>
        <v>47.912328767123284</v>
      </c>
      <c r="G53" s="5">
        <f t="shared" si="1"/>
        <v>433.71565032149721</v>
      </c>
      <c r="J53" s="25"/>
      <c r="K53" s="25"/>
    </row>
    <row r="54" spans="4:11" x14ac:dyDescent="0.25">
      <c r="D54" s="2">
        <f t="shared" si="7"/>
        <v>49582</v>
      </c>
      <c r="E54" s="3">
        <v>2030</v>
      </c>
      <c r="F54" s="4">
        <f t="shared" si="0"/>
        <v>48.920547945205477</v>
      </c>
      <c r="G54" s="5">
        <f t="shared" si="1"/>
        <v>419.85580354126182</v>
      </c>
      <c r="J54" s="25"/>
      <c r="K54" s="25"/>
    </row>
    <row r="55" spans="4:11" x14ac:dyDescent="0.25">
      <c r="D55" s="2">
        <f t="shared" si="7"/>
        <v>49673</v>
      </c>
      <c r="E55" s="3">
        <v>2030</v>
      </c>
      <c r="F55" s="4">
        <f t="shared" si="0"/>
        <v>49.917808219178085</v>
      </c>
      <c r="G55" s="5">
        <f t="shared" si="1"/>
        <v>406.58236920249618</v>
      </c>
      <c r="J55" s="25"/>
      <c r="K55" s="25"/>
    </row>
    <row r="56" spans="4:11" x14ac:dyDescent="0.25">
      <c r="D56" s="2">
        <f t="shared" si="7"/>
        <v>49764</v>
      </c>
      <c r="E56" s="3">
        <v>2030</v>
      </c>
      <c r="F56" s="4">
        <f t="shared" si="0"/>
        <v>50.915068493150685</v>
      </c>
      <c r="G56" s="5">
        <f t="shared" si="1"/>
        <v>393.72856478824144</v>
      </c>
      <c r="J56" s="25"/>
      <c r="K56" s="25"/>
    </row>
    <row r="57" spans="4:11" x14ac:dyDescent="0.25">
      <c r="D57" s="2">
        <f t="shared" si="7"/>
        <v>49856</v>
      </c>
      <c r="E57" s="3">
        <v>2030</v>
      </c>
      <c r="F57" s="4">
        <f t="shared" si="0"/>
        <v>51.923287671232877</v>
      </c>
      <c r="G57" s="5">
        <f t="shared" si="1"/>
        <v>381.14654802928453</v>
      </c>
      <c r="J57" s="25"/>
      <c r="K57" s="25"/>
    </row>
    <row r="58" spans="4:11" x14ac:dyDescent="0.25">
      <c r="D58" s="2">
        <f t="shared" si="7"/>
        <v>49948</v>
      </c>
      <c r="E58" s="3">
        <v>2030</v>
      </c>
      <c r="F58" s="4">
        <f t="shared" si="0"/>
        <v>52.93150684931507</v>
      </c>
      <c r="G58" s="5">
        <f t="shared" si="1"/>
        <v>368.96660305246456</v>
      </c>
      <c r="J58" s="25"/>
      <c r="K58" s="25"/>
    </row>
    <row r="59" spans="4:11" x14ac:dyDescent="0.25">
      <c r="D59" s="2">
        <f t="shared" si="7"/>
        <v>50039</v>
      </c>
      <c r="E59" s="3">
        <v>2030</v>
      </c>
      <c r="F59" s="4">
        <f t="shared" si="0"/>
        <v>53.92876712328767</v>
      </c>
      <c r="G59" s="5">
        <f t="shared" si="1"/>
        <v>357.30199359010419</v>
      </c>
      <c r="J59" s="25"/>
      <c r="K59" s="25"/>
    </row>
    <row r="60" spans="4:11" x14ac:dyDescent="0.25">
      <c r="D60" s="2">
        <f t="shared" si="7"/>
        <v>50129</v>
      </c>
      <c r="E60" s="3">
        <v>2030</v>
      </c>
      <c r="F60" s="4">
        <f t="shared" si="0"/>
        <v>54.915068493150685</v>
      </c>
      <c r="G60" s="5">
        <f t="shared" si="1"/>
        <v>346.12832076527479</v>
      </c>
      <c r="J60" s="25"/>
      <c r="K60" s="25"/>
    </row>
    <row r="61" spans="4:11" x14ac:dyDescent="0.25">
      <c r="D61" s="2">
        <f t="shared" si="7"/>
        <v>50221</v>
      </c>
      <c r="E61" s="3">
        <v>2030</v>
      </c>
      <c r="F61" s="4">
        <f t="shared" si="0"/>
        <v>55.923287671232877</v>
      </c>
      <c r="G61" s="5">
        <f t="shared" si="1"/>
        <v>335.06742063738955</v>
      </c>
      <c r="J61" s="25"/>
      <c r="K61" s="25"/>
    </row>
    <row r="62" spans="4:11" x14ac:dyDescent="0.25">
      <c r="D62" s="2">
        <f t="shared" si="7"/>
        <v>50313</v>
      </c>
      <c r="E62" s="3">
        <v>2030</v>
      </c>
      <c r="F62" s="4">
        <f t="shared" si="0"/>
        <v>56.93150684931507</v>
      </c>
      <c r="G62" s="5">
        <f t="shared" si="1"/>
        <v>324.35998338526258</v>
      </c>
      <c r="J62" s="25"/>
      <c r="K62" s="25"/>
    </row>
    <row r="63" spans="4:11" x14ac:dyDescent="0.25">
      <c r="D63" s="2">
        <f t="shared" si="7"/>
        <v>50404</v>
      </c>
      <c r="E63" s="3">
        <v>2030</v>
      </c>
      <c r="F63" s="4">
        <f t="shared" si="0"/>
        <v>57.92876712328767</v>
      </c>
      <c r="G63" s="5">
        <f t="shared" si="1"/>
        <v>314.10557959883425</v>
      </c>
      <c r="J63" s="25"/>
      <c r="K63" s="25"/>
    </row>
    <row r="64" spans="4:11" x14ac:dyDescent="0.25">
      <c r="D64" s="2">
        <f t="shared" si="7"/>
        <v>50494</v>
      </c>
      <c r="E64" s="3">
        <v>2030</v>
      </c>
      <c r="F64" s="4">
        <f t="shared" si="0"/>
        <v>58.915068493150685</v>
      </c>
      <c r="G64" s="5">
        <f t="shared" si="1"/>
        <v>304.28276012999822</v>
      </c>
      <c r="J64" s="25"/>
      <c r="K64" s="25"/>
    </row>
    <row r="65" spans="1:11" x14ac:dyDescent="0.25">
      <c r="D65" s="2">
        <f t="shared" si="7"/>
        <v>50586</v>
      </c>
      <c r="E65" s="3">
        <v>91447350</v>
      </c>
      <c r="F65" s="4">
        <f t="shared" si="0"/>
        <v>59.923287671232877</v>
      </c>
      <c r="G65" s="5">
        <f t="shared" si="1"/>
        <v>13269284.357649481</v>
      </c>
      <c r="H65">
        <f>F65*91.25/365</f>
        <v>14.980821917808219</v>
      </c>
      <c r="J65" s="25"/>
      <c r="K65" s="25"/>
    </row>
    <row r="66" spans="1:11" x14ac:dyDescent="0.25">
      <c r="D66" s="2">
        <f t="shared" si="7"/>
        <v>50678</v>
      </c>
      <c r="E66" s="3">
        <v>91447350</v>
      </c>
      <c r="F66" s="4">
        <f t="shared" si="0"/>
        <v>60.93150684931507</v>
      </c>
      <c r="G66" s="5">
        <f t="shared" si="1"/>
        <v>12845250.205448449</v>
      </c>
      <c r="H66">
        <f>F66*91.25/365</f>
        <v>15.232876712328768</v>
      </c>
      <c r="J66" s="25"/>
      <c r="K66" s="25"/>
    </row>
    <row r="67" spans="1:11" x14ac:dyDescent="0.25">
      <c r="D67" s="6"/>
      <c r="E67" s="7">
        <f>SUM(E6:E66)</f>
        <v>183014470</v>
      </c>
      <c r="F67" s="6"/>
      <c r="G67" s="8">
        <f>SUM(G6:G66)</f>
        <v>26167444.817717537</v>
      </c>
      <c r="J67" s="25"/>
      <c r="K67" s="25"/>
    </row>
    <row r="68" spans="1:11" x14ac:dyDescent="0.25">
      <c r="E68" s="25">
        <f>E67-L24</f>
        <v>-11780</v>
      </c>
      <c r="F68" s="25">
        <f>E68/2030</f>
        <v>-5.8029556650246308</v>
      </c>
      <c r="J68" s="25"/>
      <c r="K68" s="25"/>
    </row>
    <row r="70" spans="1:11" ht="30" x14ac:dyDescent="0.25">
      <c r="C70" s="14" t="s">
        <v>11</v>
      </c>
      <c r="D70" s="15">
        <f>NCDs!D12</f>
        <v>7.0949999999999999E-2</v>
      </c>
      <c r="E70" t="s">
        <v>12</v>
      </c>
    </row>
    <row r="71" spans="1:11" x14ac:dyDescent="0.25">
      <c r="B71" s="22" t="s">
        <v>14</v>
      </c>
      <c r="C71" s="16" t="s">
        <v>4</v>
      </c>
      <c r="D71" s="15">
        <v>0.06</v>
      </c>
    </row>
    <row r="72" spans="1:11" x14ac:dyDescent="0.25">
      <c r="C72" s="17" t="s">
        <v>5</v>
      </c>
      <c r="D72" s="18">
        <f>SUM(D70:D71)</f>
        <v>0.13095000000000001</v>
      </c>
    </row>
    <row r="74" spans="1:11" x14ac:dyDescent="0.25">
      <c r="B74" s="9" t="s">
        <v>9</v>
      </c>
      <c r="C74" s="9"/>
      <c r="D74" s="19">
        <f>G67+N21</f>
        <v>26289148.577651739</v>
      </c>
    </row>
    <row r="75" spans="1:11" ht="27.75" customHeight="1" x14ac:dyDescent="0.25">
      <c r="A75" s="22" t="s">
        <v>13</v>
      </c>
      <c r="B75" s="12" t="s">
        <v>8</v>
      </c>
      <c r="C75" s="20">
        <v>0.75</v>
      </c>
      <c r="D75" s="19">
        <f>D74*C75</f>
        <v>19716861.433238804</v>
      </c>
    </row>
    <row r="76" spans="1:11" x14ac:dyDescent="0.25">
      <c r="B76" s="13" t="s">
        <v>10</v>
      </c>
      <c r="C76" s="13"/>
      <c r="D76" s="21">
        <f>D74-D75</f>
        <v>6572287.1444129348</v>
      </c>
      <c r="F76">
        <f>(SUM(E65:E66)/D76)^(1/15)-1</f>
        <v>0.24824252134928271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NCDs</vt:lpstr>
      <vt:lpstr>OCDs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Rachit</dc:creator>
  <cp:lastModifiedBy>Rachit</cp:lastModifiedBy>
  <dcterms:created xsi:type="dcterms:W3CDTF">2015-06-05T18:17:20Z</dcterms:created>
  <dcterms:modified xsi:type="dcterms:W3CDTF">2023-07-31T07:52:12Z</dcterms:modified>
</cp:coreProperties>
</file>