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In Progress Files\Anirban Roy\VIS(2023-24)-PL231-195-283 - Balaji Logs\"/>
    </mc:Choice>
  </mc:AlternateContent>
  <bookViews>
    <workbookView showVerticalScroll="0" xWindow="0" yWindow="0" windowWidth="20325" windowHeight="8835" activeTab="1"/>
  </bookViews>
  <sheets>
    <sheet name="Building" sheetId="4" r:id="rId1"/>
    <sheet name="Land " sheetId="3" r:id="rId2"/>
    <sheet name="Deed details" sheetId="5"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4" l="1"/>
  <c r="P9" i="3"/>
  <c r="J17" i="4"/>
  <c r="J17" i="3"/>
  <c r="J16" i="4"/>
  <c r="J16" i="3"/>
  <c r="H17" i="4"/>
  <c r="H17" i="3"/>
  <c r="H16" i="4"/>
  <c r="H16" i="3"/>
  <c r="H15" i="4"/>
  <c r="H15" i="3"/>
  <c r="D15" i="4"/>
  <c r="D15" i="3"/>
  <c r="H14" i="4"/>
  <c r="M12" i="3"/>
  <c r="M12" i="4"/>
  <c r="M13" i="3"/>
  <c r="M13" i="4"/>
  <c r="P14" i="3"/>
  <c r="H9" i="3" l="1"/>
  <c r="H13" i="3" l="1"/>
  <c r="F13" i="3"/>
  <c r="H20" i="3" l="1"/>
  <c r="H21" i="3" s="1"/>
  <c r="H22" i="3" s="1"/>
  <c r="H14" i="3"/>
  <c r="F20" i="4"/>
  <c r="P30" i="3" l="1"/>
  <c r="M32" i="3"/>
  <c r="M43" i="3"/>
  <c r="M42" i="3"/>
  <c r="F9" i="3" s="1"/>
  <c r="M31" i="3"/>
  <c r="G9" i="3"/>
  <c r="I7" i="4" l="1"/>
  <c r="R6" i="4" l="1"/>
  <c r="R7" i="4" s="1"/>
  <c r="P6" i="4"/>
  <c r="L6" i="4"/>
  <c r="H6" i="4"/>
  <c r="H7" i="4" s="1"/>
  <c r="S6" i="4" l="1"/>
  <c r="S7" i="4" s="1"/>
  <c r="T6" i="4" l="1"/>
  <c r="T7" i="4" s="1"/>
</calcChain>
</file>

<file path=xl/sharedStrings.xml><?xml version="1.0" encoding="utf-8"?>
<sst xmlns="http://schemas.openxmlformats.org/spreadsheetml/2006/main" count="91" uniqueCount="73">
  <si>
    <t>TOTAL</t>
  </si>
  <si>
    <t>Depreciation</t>
  </si>
  <si>
    <t>S.NO</t>
  </si>
  <si>
    <t>TOTAL SLABS/FLOOR</t>
  </si>
  <si>
    <t>TYPE OF CONSTRUCTION</t>
  </si>
  <si>
    <t>NO. OF FLOORS</t>
  </si>
  <si>
    <t>STRUCTURE CONDITION</t>
  </si>
  <si>
    <r>
      <t xml:space="preserve">TOTAL COVERED AREA
</t>
    </r>
    <r>
      <rPr>
        <b/>
        <i/>
        <sz val="10"/>
        <color indexed="9"/>
        <rFont val="Calibri"/>
        <family val="2"/>
      </rPr>
      <t>(SQ. MTR.)</t>
    </r>
  </si>
  <si>
    <r>
      <t xml:space="preserve">TOTAL COVERED AREA
</t>
    </r>
    <r>
      <rPr>
        <b/>
        <i/>
        <sz val="10"/>
        <color indexed="9"/>
        <rFont val="Calibri"/>
        <family val="2"/>
      </rPr>
      <t>( SQ. FT.)</t>
    </r>
  </si>
  <si>
    <t>YEAR OF CONSTRUCTION</t>
  </si>
  <si>
    <t>YEAR OF VALUATION</t>
  </si>
  <si>
    <r>
      <t xml:space="preserve">DEPRECIATED REPLACEMENT RATES ADOPTED </t>
    </r>
    <r>
      <rPr>
        <b/>
        <i/>
        <sz val="10"/>
        <color indexed="9"/>
        <rFont val="Calibri"/>
        <family val="2"/>
      </rPr>
      <t>(per sq. ft</t>
    </r>
    <r>
      <rPr>
        <b/>
        <sz val="10"/>
        <color indexed="9"/>
        <rFont val="Calibri"/>
        <family val="2"/>
      </rPr>
      <t>.)</t>
    </r>
  </si>
  <si>
    <t>SALVAGE VALUE</t>
  </si>
  <si>
    <t>DEPRECIATION RATE</t>
  </si>
  <si>
    <t>TOTAL ECONOMIC LIFE (in Yrs.)</t>
  </si>
  <si>
    <t>TOTAL CONSUMED LIFE (in Yrs.)</t>
  </si>
  <si>
    <t>PLINTH AREA RATE (in Sq.Ft.)</t>
  </si>
  <si>
    <t>GROSS REPLACEMENT VALUE</t>
  </si>
  <si>
    <t>DEPRECIATED REPLACEMENT VALUE</t>
  </si>
  <si>
    <t>Land Area(as per deed) in s.ft.</t>
  </si>
  <si>
    <t>Land Area(as per survey) in s.ft.</t>
  </si>
  <si>
    <t>Land Area(as per deed) in kattha</t>
  </si>
  <si>
    <t>katha</t>
  </si>
  <si>
    <t>chatak</t>
  </si>
  <si>
    <t>S.Ft.</t>
  </si>
  <si>
    <t>S.No.</t>
  </si>
  <si>
    <t>Deed No.</t>
  </si>
  <si>
    <t>Seller</t>
  </si>
  <si>
    <t>Area</t>
  </si>
  <si>
    <t>I-1438</t>
  </si>
  <si>
    <t>Purchaser</t>
  </si>
  <si>
    <t>Satya Prakash Pandey</t>
  </si>
  <si>
    <t xml:space="preserve">Date </t>
  </si>
  <si>
    <t>I-1439</t>
  </si>
  <si>
    <t>Om Prakash Pandey</t>
  </si>
  <si>
    <t>I-1440</t>
  </si>
  <si>
    <t>Ram Prakash Pandey</t>
  </si>
  <si>
    <t>I-1441</t>
  </si>
  <si>
    <t xml:space="preserve">Shree Prakash Pandey </t>
  </si>
  <si>
    <t>Area Occupied by
Mazar/Tomb</t>
  </si>
  <si>
    <t>3 Chataks &amp; 15 S.Ft.</t>
  </si>
  <si>
    <t>Area Occupied by
Mazar/Tomb(in kattah)</t>
  </si>
  <si>
    <t>Area occupied by mazar/tomb in kattha</t>
  </si>
  <si>
    <t>BUILDING/CIVIL STRUCTURE VALUATION |M/S BALAJI LOGS PRODUCTS PVT. LTD., GANDHI MANSION, PREMISES NO.-61, CHITTARANJAN AVENUE, KOLKATA-700012, WEST BENGAL</t>
  </si>
  <si>
    <t>G+3 Building</t>
  </si>
  <si>
    <t>Load Bearing Walls and Steel column and Beams</t>
  </si>
  <si>
    <t>Entire Building</t>
  </si>
  <si>
    <t>Poor</t>
  </si>
  <si>
    <t>land area(in sq.ft.)</t>
  </si>
  <si>
    <t>Total BUA
(in Sq.ft.)</t>
  </si>
  <si>
    <t>FAR(residential unit in kolkata)</t>
  </si>
  <si>
    <t>Abhisek Dugar</t>
  </si>
  <si>
    <t>Subhankar Das</t>
  </si>
  <si>
    <t>References</t>
  </si>
  <si>
    <t>Rate /kattha</t>
  </si>
  <si>
    <t>Rate Analysis</t>
  </si>
  <si>
    <t>Rate Considered</t>
  </si>
  <si>
    <t>Total area(in kattha)</t>
  </si>
  <si>
    <t>Total Value</t>
  </si>
  <si>
    <t>Building</t>
  </si>
  <si>
    <t>Total FMV</t>
  </si>
  <si>
    <t>RV</t>
  </si>
  <si>
    <t>DSV</t>
  </si>
  <si>
    <t>Land Area(as per deed) in sq.mtr.</t>
  </si>
  <si>
    <t>6 Kathas 7 Chittaks &amp; 15 sq.ft.</t>
  </si>
  <si>
    <t>1/4th of 6 Kathas 7 Chittaks &amp; 15 S.Ft.</t>
  </si>
  <si>
    <t>1. Renuka Paul
2. Madhab Chandra Paul
3. Madhusudan Paul
4. Gobinda Paul
5. Keshab Chandra Paul
6. Bishnupriya Kundu
7. Haripriya Paul
8. Gouri Kundu Poddar
9. Radha Paul
10. Uma Paul</t>
  </si>
  <si>
    <t>Area as per deed</t>
  </si>
  <si>
    <t>Area as per old val.report</t>
  </si>
  <si>
    <t>60% value</t>
  </si>
  <si>
    <t>Rate after discounting 40%</t>
  </si>
  <si>
    <t>FMV</t>
  </si>
  <si>
    <t>Round up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</si>
</sst>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theme="0"/>
      <name val="Calibri"/>
      <family val="2"/>
      <scheme val="minor"/>
    </font>
    <font>
      <b/>
      <sz val="10"/>
      <color theme="0"/>
      <name val="Calibri"/>
      <family val="2"/>
      <scheme val="minor"/>
    </font>
    <font>
      <b/>
      <i/>
      <sz val="10"/>
      <color indexed="9"/>
      <name val="Calibri"/>
      <family val="2"/>
    </font>
    <font>
      <b/>
      <sz val="10"/>
      <color indexed="9"/>
      <name val="Calibri"/>
      <family val="2"/>
    </font>
    <font>
      <b/>
      <sz val="11"/>
      <color theme="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0" fillId="0" borderId="0" xfId="0" applyAlignment="1">
      <alignment wrapText="1"/>
    </xf>
    <xf numFmtId="0" fontId="0" fillId="0" borderId="0" xfId="0" applyAlignment="1">
      <alignment horizontal="center"/>
    </xf>
    <xf numFmtId="164" fontId="0" fillId="0" borderId="0" xfId="2" applyNumberFormat="1" applyFont="1" applyAlignment="1">
      <alignment horizontal="center"/>
    </xf>
    <xf numFmtId="44" fontId="0" fillId="0" borderId="0" xfId="0" applyNumberFormat="1"/>
    <xf numFmtId="43" fontId="0" fillId="0" borderId="0" xfId="2"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0" fillId="0" borderId="0" xfId="0" applyNumberFormat="1"/>
    <xf numFmtId="43" fontId="5" fillId="2" borderId="1" xfId="2"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43" fontId="0" fillId="0" borderId="1" xfId="2" applyFont="1" applyBorder="1" applyAlignment="1">
      <alignment horizontal="center"/>
    </xf>
    <xf numFmtId="9" fontId="0" fillId="0" borderId="1" xfId="0" applyNumberFormat="1" applyBorder="1" applyAlignment="1">
      <alignment horizontal="center"/>
    </xf>
    <xf numFmtId="165" fontId="0" fillId="0" borderId="1" xfId="0" applyNumberFormat="1" applyBorder="1" applyAlignment="1">
      <alignment horizontal="center"/>
    </xf>
    <xf numFmtId="43" fontId="2" fillId="3" borderId="1" xfId="2" applyFont="1" applyFill="1" applyBorder="1" applyAlignment="1">
      <alignment horizontal="center"/>
    </xf>
    <xf numFmtId="0" fontId="2" fillId="3" borderId="1" xfId="0" applyFont="1" applyFill="1" applyBorder="1" applyAlignment="1">
      <alignment horizontal="center"/>
    </xf>
    <xf numFmtId="165" fontId="2" fillId="3" borderId="1" xfId="0" applyNumberFormat="1" applyFont="1" applyFill="1" applyBorder="1" applyAlignment="1">
      <alignment horizontal="center"/>
    </xf>
    <xf numFmtId="44" fontId="5" fillId="4" borderId="1" xfId="0" applyNumberFormat="1" applyFont="1" applyFill="1" applyBorder="1" applyAlignment="1">
      <alignment horizontal="center" vertical="center" wrapText="1"/>
    </xf>
    <xf numFmtId="43" fontId="0" fillId="0" borderId="0" xfId="2" applyFont="1" applyFill="1"/>
    <xf numFmtId="164" fontId="0" fillId="0" borderId="0" xfId="2" applyNumberFormat="1" applyFont="1" applyFill="1" applyAlignment="1">
      <alignment horizontal="center"/>
    </xf>
    <xf numFmtId="0" fontId="0" fillId="0" borderId="0" xfId="0" applyFill="1"/>
    <xf numFmtId="0" fontId="0" fillId="0" borderId="0" xfId="0" applyFill="1" applyAlignment="1">
      <alignment wrapText="1"/>
    </xf>
    <xf numFmtId="0" fontId="0" fillId="5" borderId="0" xfId="0" applyFill="1" applyAlignment="1">
      <alignment horizontal="center" wrapText="1"/>
    </xf>
    <xf numFmtId="0" fontId="8" fillId="2"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5" borderId="0" xfId="0" applyFill="1" applyAlignment="1">
      <alignment wrapText="1"/>
    </xf>
    <xf numFmtId="0" fontId="0" fillId="0" borderId="1" xfId="0" applyBorder="1" applyAlignment="1">
      <alignment horizontal="left" vertical="center" wrapText="1"/>
    </xf>
    <xf numFmtId="0" fontId="2" fillId="6" borderId="1" xfId="0" applyFont="1" applyFill="1" applyBorder="1" applyAlignment="1">
      <alignment horizontal="center" vertical="center" wrapText="1"/>
    </xf>
    <xf numFmtId="0" fontId="3" fillId="3" borderId="1" xfId="0" applyFont="1" applyFill="1" applyBorder="1" applyAlignment="1">
      <alignment horizontal="center"/>
    </xf>
    <xf numFmtId="0" fontId="4" fillId="0" borderId="1" xfId="0" applyFont="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0" borderId="0" xfId="0" applyAlignment="1">
      <alignment horizontal="center"/>
    </xf>
    <xf numFmtId="0" fontId="0" fillId="0" borderId="0" xfId="0" applyFill="1" applyAlignment="1">
      <alignment horizont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T28"/>
  <sheetViews>
    <sheetView tabSelected="1" topLeftCell="A4" workbookViewId="0">
      <selection activeCell="P9" sqref="P9"/>
    </sheetView>
  </sheetViews>
  <sheetFormatPr defaultRowHeight="15" x14ac:dyDescent="0.25"/>
  <cols>
    <col min="3" max="3" width="4.85546875" customWidth="1"/>
    <col min="4" max="4" width="13.7109375" customWidth="1"/>
    <col min="5" max="5" width="22.7109375" customWidth="1"/>
    <col min="6" max="6" width="12.42578125" bestFit="1" customWidth="1"/>
    <col min="7" max="7" width="10.140625" customWidth="1"/>
    <col min="8" max="8" width="13.28515625" style="5" bestFit="1" customWidth="1"/>
    <col min="9" max="9" width="13.85546875" bestFit="1" customWidth="1"/>
    <col min="10" max="10" width="13" customWidth="1"/>
    <col min="11" max="11" width="11.42578125" customWidth="1"/>
    <col min="12" max="12" width="16" bestFit="1" customWidth="1"/>
    <col min="13" max="13" width="11.5703125" customWidth="1"/>
    <col min="14" max="14" width="15.42578125" customWidth="1"/>
    <col min="15" max="15" width="9.140625" customWidth="1"/>
    <col min="16" max="16" width="14.7109375" customWidth="1"/>
    <col min="17" max="17" width="10" style="11" bestFit="1" customWidth="1"/>
    <col min="18" max="18" width="15.28515625" style="11" customWidth="1"/>
    <col min="19" max="19" width="13.28515625" bestFit="1" customWidth="1"/>
    <col min="20" max="20" width="14.5703125" customWidth="1"/>
  </cols>
  <sheetData>
    <row r="3" spans="3:20" x14ac:dyDescent="0.25">
      <c r="C3" s="34" t="s">
        <v>43</v>
      </c>
      <c r="D3" s="34"/>
      <c r="E3" s="34"/>
      <c r="F3" s="34"/>
      <c r="G3" s="34"/>
      <c r="H3" s="34"/>
      <c r="I3" s="34"/>
      <c r="J3" s="34"/>
      <c r="K3" s="34"/>
      <c r="L3" s="34"/>
      <c r="M3" s="34"/>
      <c r="N3" s="34"/>
      <c r="O3" s="34"/>
      <c r="P3" s="34"/>
      <c r="Q3" s="34"/>
      <c r="R3" s="34"/>
      <c r="S3" s="34"/>
      <c r="T3" s="34"/>
    </row>
    <row r="4" spans="3:20" x14ac:dyDescent="0.25">
      <c r="C4" s="35"/>
      <c r="D4" s="35"/>
      <c r="E4" s="35"/>
      <c r="F4" s="35"/>
      <c r="G4" s="35"/>
      <c r="H4" s="35"/>
      <c r="I4" s="35"/>
      <c r="J4" s="35"/>
      <c r="K4" s="35"/>
      <c r="L4" s="35"/>
      <c r="M4" s="35"/>
      <c r="N4" s="35"/>
      <c r="O4" s="35"/>
      <c r="P4" s="35"/>
      <c r="Q4" s="35"/>
      <c r="R4" s="35"/>
      <c r="S4" s="35"/>
      <c r="T4" s="35"/>
    </row>
    <row r="5" spans="3:20" ht="54.75" customHeight="1" x14ac:dyDescent="0.25">
      <c r="C5" s="6" t="s">
        <v>2</v>
      </c>
      <c r="D5" s="21" t="s">
        <v>3</v>
      </c>
      <c r="E5" s="7" t="s">
        <v>4</v>
      </c>
      <c r="F5" s="7" t="s">
        <v>5</v>
      </c>
      <c r="G5" s="21" t="s">
        <v>6</v>
      </c>
      <c r="H5" s="12" t="s">
        <v>7</v>
      </c>
      <c r="I5" s="7" t="s">
        <v>8</v>
      </c>
      <c r="J5" s="8" t="s">
        <v>9</v>
      </c>
      <c r="K5" s="21" t="s">
        <v>10</v>
      </c>
      <c r="L5" s="8" t="s">
        <v>15</v>
      </c>
      <c r="M5" s="8" t="s">
        <v>14</v>
      </c>
      <c r="N5" s="21" t="s">
        <v>11</v>
      </c>
      <c r="O5" s="21" t="s">
        <v>12</v>
      </c>
      <c r="P5" s="21" t="s">
        <v>13</v>
      </c>
      <c r="Q5" s="10" t="s">
        <v>16</v>
      </c>
      <c r="R5" s="10" t="s">
        <v>17</v>
      </c>
      <c r="S5" s="21" t="s">
        <v>1</v>
      </c>
      <c r="T5" s="9" t="s">
        <v>18</v>
      </c>
    </row>
    <row r="6" spans="3:20" ht="45" x14ac:dyDescent="0.25">
      <c r="C6" s="13">
        <v>1</v>
      </c>
      <c r="D6" s="13" t="s">
        <v>44</v>
      </c>
      <c r="E6" s="14" t="s">
        <v>45</v>
      </c>
      <c r="F6" s="14" t="s">
        <v>46</v>
      </c>
      <c r="G6" s="13" t="s">
        <v>47</v>
      </c>
      <c r="H6" s="15">
        <f>I6/10.76</f>
        <v>1080.3903345724907</v>
      </c>
      <c r="I6" s="13">
        <v>11625</v>
      </c>
      <c r="J6" s="13">
        <v>1971</v>
      </c>
      <c r="K6" s="13">
        <v>2023</v>
      </c>
      <c r="L6" s="13">
        <f>K6-J6</f>
        <v>52</v>
      </c>
      <c r="M6" s="13">
        <v>60</v>
      </c>
      <c r="N6" s="13"/>
      <c r="O6" s="16">
        <v>0.1</v>
      </c>
      <c r="P6" s="13">
        <f>(1-O6)/M6</f>
        <v>1.5000000000000001E-2</v>
      </c>
      <c r="Q6" s="17">
        <v>1200</v>
      </c>
      <c r="R6" s="17">
        <f>Q6*I6</f>
        <v>13950000</v>
      </c>
      <c r="S6" s="17">
        <f>R6*P6*L6</f>
        <v>10881000.000000002</v>
      </c>
      <c r="T6" s="17">
        <f>R6-S6</f>
        <v>3068999.9999999981</v>
      </c>
    </row>
    <row r="7" spans="3:20" x14ac:dyDescent="0.25">
      <c r="C7" s="36" t="s">
        <v>0</v>
      </c>
      <c r="D7" s="37"/>
      <c r="E7" s="37"/>
      <c r="F7" s="37"/>
      <c r="G7" s="38"/>
      <c r="H7" s="18">
        <f>SUM(H6:H6)</f>
        <v>1080.3903345724907</v>
      </c>
      <c r="I7" s="19">
        <f>SUM(I6:I6)</f>
        <v>11625</v>
      </c>
      <c r="J7" s="19"/>
      <c r="K7" s="19"/>
      <c r="L7" s="19"/>
      <c r="M7" s="19"/>
      <c r="N7" s="19"/>
      <c r="O7" s="19"/>
      <c r="P7" s="19"/>
      <c r="Q7" s="20"/>
      <c r="R7" s="20">
        <f>SUM(R6:R6)</f>
        <v>13950000</v>
      </c>
      <c r="S7" s="20">
        <f>SUM(S6:S6)</f>
        <v>10881000.000000002</v>
      </c>
      <c r="T7" s="20">
        <f>SUM(T6:T6)</f>
        <v>3068999.9999999981</v>
      </c>
    </row>
    <row r="9" spans="3:20" x14ac:dyDescent="0.25">
      <c r="P9">
        <f>15500000/720</f>
        <v>21527.777777777777</v>
      </c>
    </row>
    <row r="12" spans="3:20" x14ac:dyDescent="0.25">
      <c r="F12" s="39"/>
      <c r="G12" s="39"/>
      <c r="H12" s="39"/>
      <c r="I12" s="11"/>
      <c r="L12" t="s">
        <v>67</v>
      </c>
      <c r="M12">
        <f>3200*4</f>
        <v>12800</v>
      </c>
    </row>
    <row r="13" spans="3:20" ht="30" x14ac:dyDescent="0.25">
      <c r="D13">
        <v>15500000</v>
      </c>
      <c r="I13" s="4"/>
      <c r="L13" s="1" t="s">
        <v>68</v>
      </c>
      <c r="M13">
        <f>4000+4335+3500+2000</f>
        <v>13835</v>
      </c>
    </row>
    <row r="14" spans="3:20" x14ac:dyDescent="0.25">
      <c r="G14" t="s">
        <v>69</v>
      </c>
      <c r="H14" s="5">
        <f>0.6*H13</f>
        <v>0</v>
      </c>
      <c r="I14" s="4"/>
    </row>
    <row r="15" spans="3:20" x14ac:dyDescent="0.25">
      <c r="C15" t="s">
        <v>70</v>
      </c>
      <c r="D15">
        <f>0.6*D13</f>
        <v>9300000</v>
      </c>
      <c r="G15" t="s">
        <v>71</v>
      </c>
      <c r="H15" s="5">
        <f>D15*F13</f>
        <v>0</v>
      </c>
      <c r="I15" s="4" t="s">
        <v>72</v>
      </c>
      <c r="J15">
        <v>60000000</v>
      </c>
    </row>
    <row r="16" spans="3:20" x14ac:dyDescent="0.25">
      <c r="G16" t="s">
        <v>61</v>
      </c>
      <c r="H16" s="5">
        <f>0.95*H15</f>
        <v>0</v>
      </c>
      <c r="I16" s="4"/>
      <c r="J16">
        <f>0.95*J15</f>
        <v>57000000</v>
      </c>
    </row>
    <row r="17" spans="4:10" x14ac:dyDescent="0.25">
      <c r="G17" t="s">
        <v>62</v>
      </c>
      <c r="H17" s="5">
        <f>H16</f>
        <v>0</v>
      </c>
      <c r="I17" s="4"/>
      <c r="J17">
        <f>J16</f>
        <v>57000000</v>
      </c>
    </row>
    <row r="18" spans="4:10" x14ac:dyDescent="0.25">
      <c r="I18" s="4"/>
    </row>
    <row r="19" spans="4:10" ht="45" x14ac:dyDescent="0.25">
      <c r="D19" s="1" t="s">
        <v>50</v>
      </c>
      <c r="E19" t="s">
        <v>48</v>
      </c>
      <c r="F19" s="1" t="s">
        <v>49</v>
      </c>
    </row>
    <row r="20" spans="4:10" x14ac:dyDescent="0.25">
      <c r="D20">
        <v>2.5</v>
      </c>
      <c r="E20">
        <v>4650</v>
      </c>
      <c r="F20">
        <f>E20*D20</f>
        <v>11625</v>
      </c>
    </row>
    <row r="22" spans="4:10" x14ac:dyDescent="0.25">
      <c r="H22" s="22"/>
    </row>
    <row r="23" spans="4:10" x14ac:dyDescent="0.25">
      <c r="H23" s="22"/>
    </row>
    <row r="24" spans="4:10" x14ac:dyDescent="0.25">
      <c r="H24" s="22"/>
    </row>
    <row r="25" spans="4:10" x14ac:dyDescent="0.25">
      <c r="H25" s="22"/>
    </row>
    <row r="26" spans="4:10" x14ac:dyDescent="0.25">
      <c r="H26" s="22"/>
    </row>
    <row r="27" spans="4:10" x14ac:dyDescent="0.25">
      <c r="H27" s="23"/>
    </row>
    <row r="28" spans="4:10" x14ac:dyDescent="0.25">
      <c r="H28" s="22"/>
    </row>
  </sheetData>
  <mergeCells count="4">
    <mergeCell ref="C3:T3"/>
    <mergeCell ref="C4:T4"/>
    <mergeCell ref="C7:G7"/>
    <mergeCell ref="F12:H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T47"/>
  <sheetViews>
    <sheetView tabSelected="1" topLeftCell="A4" zoomScaleNormal="100" workbookViewId="0">
      <selection activeCell="P9" sqref="P9"/>
    </sheetView>
  </sheetViews>
  <sheetFormatPr defaultRowHeight="15" x14ac:dyDescent="0.25"/>
  <cols>
    <col min="2" max="2" width="6.85546875" bestFit="1" customWidth="1"/>
    <col min="3" max="3" width="14.7109375" style="1" bestFit="1" customWidth="1"/>
    <col min="4" max="4" width="14.7109375" style="1" customWidth="1"/>
    <col min="5" max="6" width="16.85546875" style="1" customWidth="1"/>
    <col min="7" max="7" width="18.85546875" style="1" customWidth="1"/>
    <col min="8" max="8" width="15.85546875" style="3" bestFit="1" customWidth="1"/>
    <col min="9" max="9" width="9.42578125" bestFit="1" customWidth="1"/>
    <col min="10" max="10" width="12.28515625" bestFit="1" customWidth="1"/>
    <col min="12" max="12" width="16" bestFit="1" customWidth="1"/>
    <col min="15" max="15" width="9.140625" customWidth="1"/>
    <col min="16" max="16" width="19.5703125" customWidth="1"/>
    <col min="17" max="17" width="9.140625" customWidth="1"/>
    <col min="18" max="18" width="16.28515625" bestFit="1" customWidth="1"/>
    <col min="20" max="20" width="12.5703125" customWidth="1"/>
  </cols>
  <sheetData>
    <row r="6" spans="3:20" x14ac:dyDescent="0.25">
      <c r="M6">
        <v>60</v>
      </c>
    </row>
    <row r="7" spans="3:20" x14ac:dyDescent="0.25">
      <c r="O7" s="24"/>
      <c r="P7" s="24"/>
      <c r="Q7" s="24"/>
      <c r="R7" s="24"/>
      <c r="S7" s="25"/>
      <c r="T7" s="24"/>
    </row>
    <row r="8" spans="3:20" ht="31.5" customHeight="1" x14ac:dyDescent="0.25">
      <c r="E8" s="26" t="s">
        <v>19</v>
      </c>
      <c r="F8" s="26" t="s">
        <v>21</v>
      </c>
      <c r="G8" s="26" t="s">
        <v>20</v>
      </c>
      <c r="H8" s="26" t="s">
        <v>63</v>
      </c>
    </row>
    <row r="9" spans="3:20" x14ac:dyDescent="0.25">
      <c r="E9" s="1">
        <v>4650</v>
      </c>
      <c r="F9" s="1">
        <f>6+M31+M42</f>
        <v>6.4583199999999996</v>
      </c>
      <c r="G9" s="1">
        <f>23*17*10.76</f>
        <v>4207.16</v>
      </c>
      <c r="H9" s="3">
        <f>E9/10.76</f>
        <v>432.1561338289963</v>
      </c>
      <c r="P9">
        <f>15500000/720</f>
        <v>21527.777777777777</v>
      </c>
    </row>
    <row r="12" spans="3:20" ht="30" x14ac:dyDescent="0.25">
      <c r="C12" s="1" t="s">
        <v>55</v>
      </c>
      <c r="D12" s="1" t="s">
        <v>56</v>
      </c>
      <c r="F12" s="1" t="s">
        <v>57</v>
      </c>
      <c r="H12" s="3" t="s">
        <v>58</v>
      </c>
      <c r="L12" t="s">
        <v>67</v>
      </c>
      <c r="M12">
        <f>3200*4</f>
        <v>12800</v>
      </c>
    </row>
    <row r="13" spans="3:20" ht="30" x14ac:dyDescent="0.25">
      <c r="D13" s="1">
        <v>15500000</v>
      </c>
      <c r="F13" s="1">
        <f>F9</f>
        <v>6.4583199999999996</v>
      </c>
      <c r="H13" s="3">
        <f>F13*D13</f>
        <v>100103960</v>
      </c>
      <c r="L13" s="1" t="s">
        <v>68</v>
      </c>
      <c r="M13">
        <f>4000+4335+3500+2000</f>
        <v>13835</v>
      </c>
    </row>
    <row r="14" spans="3:20" x14ac:dyDescent="0.25">
      <c r="G14" s="1" t="s">
        <v>69</v>
      </c>
      <c r="H14" s="3">
        <f>0.6*H13</f>
        <v>60062376</v>
      </c>
      <c r="P14">
        <f>60/3.38</f>
        <v>17.751479289940828</v>
      </c>
    </row>
    <row r="15" spans="3:20" ht="45" x14ac:dyDescent="0.25">
      <c r="C15" s="1" t="s">
        <v>70</v>
      </c>
      <c r="D15" s="1">
        <f>0.6*D13</f>
        <v>9300000</v>
      </c>
      <c r="G15" s="1" t="s">
        <v>71</v>
      </c>
      <c r="H15" s="3">
        <f>D15*F13</f>
        <v>60062376</v>
      </c>
      <c r="I15" t="s">
        <v>72</v>
      </c>
      <c r="J15">
        <v>60000000</v>
      </c>
    </row>
    <row r="16" spans="3:20" x14ac:dyDescent="0.25">
      <c r="G16" s="1" t="s">
        <v>61</v>
      </c>
      <c r="H16" s="3">
        <f>0.95*H15</f>
        <v>57059257.199999996</v>
      </c>
      <c r="J16">
        <f>0.95*J15</f>
        <v>57000000</v>
      </c>
    </row>
    <row r="17" spans="3:16" x14ac:dyDescent="0.25">
      <c r="G17" s="1" t="s">
        <v>62</v>
      </c>
      <c r="H17" s="3">
        <f>H16</f>
        <v>57059257.199999996</v>
      </c>
      <c r="J17">
        <f>J16</f>
        <v>57000000</v>
      </c>
    </row>
    <row r="19" spans="3:16" x14ac:dyDescent="0.25">
      <c r="G19" s="1" t="s">
        <v>59</v>
      </c>
      <c r="H19" s="3">
        <v>3960000</v>
      </c>
    </row>
    <row r="20" spans="3:16" x14ac:dyDescent="0.25">
      <c r="G20" s="1" t="s">
        <v>60</v>
      </c>
      <c r="H20" s="3">
        <f>H19+H14</f>
        <v>64022376</v>
      </c>
    </row>
    <row r="21" spans="3:16" x14ac:dyDescent="0.25">
      <c r="G21" s="1" t="s">
        <v>61</v>
      </c>
      <c r="H21" s="3">
        <f>0.95*H20</f>
        <v>60821257.199999996</v>
      </c>
    </row>
    <row r="22" spans="3:16" x14ac:dyDescent="0.25">
      <c r="G22" s="1" t="s">
        <v>62</v>
      </c>
      <c r="H22" s="3">
        <f>H21</f>
        <v>60821257.199999996</v>
      </c>
    </row>
    <row r="24" spans="3:16" x14ac:dyDescent="0.25">
      <c r="C24" s="31" t="s">
        <v>53</v>
      </c>
      <c r="D24" s="31" t="s">
        <v>54</v>
      </c>
    </row>
    <row r="25" spans="3:16" x14ac:dyDescent="0.25">
      <c r="C25" s="1" t="s">
        <v>51</v>
      </c>
      <c r="D25" s="1">
        <v>15000000</v>
      </c>
    </row>
    <row r="26" spans="3:16" x14ac:dyDescent="0.25">
      <c r="C26" s="1" t="s">
        <v>52</v>
      </c>
      <c r="D26" s="1">
        <v>14000000</v>
      </c>
    </row>
    <row r="29" spans="3:16" ht="45.75" customHeight="1" x14ac:dyDescent="0.25">
      <c r="L29" t="s">
        <v>23</v>
      </c>
      <c r="M29" t="s">
        <v>22</v>
      </c>
      <c r="P29" s="1" t="s">
        <v>42</v>
      </c>
    </row>
    <row r="30" spans="3:16" x14ac:dyDescent="0.25">
      <c r="L30">
        <v>1</v>
      </c>
      <c r="M30">
        <v>6.25E-2</v>
      </c>
      <c r="P30">
        <f>M32+M42</f>
        <v>0.20832000000000001</v>
      </c>
    </row>
    <row r="31" spans="3:16" x14ac:dyDescent="0.25">
      <c r="L31">
        <v>7</v>
      </c>
      <c r="M31">
        <f>M30*L31</f>
        <v>0.4375</v>
      </c>
    </row>
    <row r="32" spans="3:16" x14ac:dyDescent="0.25">
      <c r="L32">
        <v>3</v>
      </c>
      <c r="M32">
        <f>L32*M30</f>
        <v>0.1875</v>
      </c>
    </row>
    <row r="39" spans="12:18" x14ac:dyDescent="0.25">
      <c r="O39" s="2"/>
    </row>
    <row r="40" spans="12:18" x14ac:dyDescent="0.25">
      <c r="L40" t="s">
        <v>24</v>
      </c>
      <c r="M40" t="s">
        <v>22</v>
      </c>
      <c r="N40" s="39"/>
      <c r="O40" s="39"/>
      <c r="P40" s="39"/>
      <c r="Q40" s="39"/>
    </row>
    <row r="41" spans="12:18" x14ac:dyDescent="0.25">
      <c r="L41">
        <v>1</v>
      </c>
      <c r="M41">
        <v>1.3879999999999999E-3</v>
      </c>
    </row>
    <row r="42" spans="12:18" x14ac:dyDescent="0.25">
      <c r="L42">
        <v>15</v>
      </c>
      <c r="M42">
        <f>L42*M41</f>
        <v>2.0819999999999998E-2</v>
      </c>
    </row>
    <row r="43" spans="12:18" x14ac:dyDescent="0.25">
      <c r="L43">
        <v>32000</v>
      </c>
      <c r="M43">
        <f>L43*M41</f>
        <v>44.415999999999997</v>
      </c>
    </row>
    <row r="46" spans="12:18" x14ac:dyDescent="0.25">
      <c r="O46" s="40"/>
      <c r="P46" s="40"/>
      <c r="Q46" s="40"/>
      <c r="R46" s="24"/>
    </row>
    <row r="47" spans="12:18" x14ac:dyDescent="0.25">
      <c r="O47" s="24"/>
      <c r="P47" s="24"/>
      <c r="Q47" s="24"/>
      <c r="R47" s="24"/>
    </row>
  </sheetData>
  <mergeCells count="2">
    <mergeCell ref="N40:Q40"/>
    <mergeCell ref="O46:Q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K14"/>
  <sheetViews>
    <sheetView topLeftCell="A12" workbookViewId="0">
      <selection activeCell="F9" sqref="F9"/>
    </sheetView>
  </sheetViews>
  <sheetFormatPr defaultRowHeight="15" x14ac:dyDescent="0.25"/>
  <cols>
    <col min="3" max="3" width="18.140625" bestFit="1" customWidth="1"/>
    <col min="4" max="4" width="16.140625" customWidth="1"/>
    <col min="7" max="8" width="14" customWidth="1"/>
    <col min="9" max="9" width="21.140625" bestFit="1" customWidth="1"/>
    <col min="10" max="10" width="22.85546875" customWidth="1"/>
    <col min="11" max="11" width="14.85546875" customWidth="1"/>
    <col min="12" max="12" width="17.7109375" customWidth="1"/>
  </cols>
  <sheetData>
    <row r="9" spans="3:11" ht="51" customHeight="1" x14ac:dyDescent="0.25">
      <c r="C9" s="1" t="s">
        <v>39</v>
      </c>
      <c r="D9" s="1" t="s">
        <v>41</v>
      </c>
      <c r="F9" s="27" t="s">
        <v>25</v>
      </c>
      <c r="G9" s="27" t="s">
        <v>26</v>
      </c>
      <c r="H9" s="27" t="s">
        <v>32</v>
      </c>
      <c r="I9" s="27" t="s">
        <v>30</v>
      </c>
      <c r="J9" s="27" t="s">
        <v>27</v>
      </c>
      <c r="K9" s="27" t="s">
        <v>28</v>
      </c>
    </row>
    <row r="10" spans="3:11" ht="152.25" customHeight="1" x14ac:dyDescent="0.25">
      <c r="C10" t="s">
        <v>40</v>
      </c>
      <c r="D10">
        <v>0.20832000000000001</v>
      </c>
      <c r="F10" s="28">
        <v>1</v>
      </c>
      <c r="G10" s="28" t="s">
        <v>29</v>
      </c>
      <c r="H10" s="29">
        <v>36600</v>
      </c>
      <c r="I10" s="28" t="s">
        <v>31</v>
      </c>
      <c r="J10" s="32" t="s">
        <v>66</v>
      </c>
      <c r="K10" s="30" t="s">
        <v>65</v>
      </c>
    </row>
    <row r="11" spans="3:11" ht="156.75" customHeight="1" x14ac:dyDescent="0.25">
      <c r="F11" s="28">
        <v>2</v>
      </c>
      <c r="G11" s="28" t="s">
        <v>33</v>
      </c>
      <c r="H11" s="29">
        <v>36600</v>
      </c>
      <c r="I11" s="28" t="s">
        <v>34</v>
      </c>
      <c r="J11" s="32" t="s">
        <v>66</v>
      </c>
      <c r="K11" s="30" t="s">
        <v>65</v>
      </c>
    </row>
    <row r="12" spans="3:11" ht="152.25" customHeight="1" x14ac:dyDescent="0.25">
      <c r="F12" s="28">
        <v>3</v>
      </c>
      <c r="G12" s="28" t="s">
        <v>35</v>
      </c>
      <c r="H12" s="29">
        <v>36600</v>
      </c>
      <c r="I12" s="28" t="s">
        <v>36</v>
      </c>
      <c r="J12" s="32" t="s">
        <v>66</v>
      </c>
      <c r="K12" s="30" t="s">
        <v>65</v>
      </c>
    </row>
    <row r="13" spans="3:11" ht="160.5" customHeight="1" x14ac:dyDescent="0.25">
      <c r="F13" s="28">
        <v>4</v>
      </c>
      <c r="G13" s="28" t="s">
        <v>37</v>
      </c>
      <c r="H13" s="29">
        <v>36600</v>
      </c>
      <c r="I13" s="28" t="s">
        <v>38</v>
      </c>
      <c r="J13" s="32" t="s">
        <v>66</v>
      </c>
      <c r="K13" s="30" t="s">
        <v>65</v>
      </c>
    </row>
    <row r="14" spans="3:11" ht="45" x14ac:dyDescent="0.25">
      <c r="F14" s="41" t="s">
        <v>0</v>
      </c>
      <c r="G14" s="42"/>
      <c r="H14" s="42"/>
      <c r="I14" s="42"/>
      <c r="J14" s="43"/>
      <c r="K14" s="33" t="s">
        <v>64</v>
      </c>
    </row>
  </sheetData>
  <mergeCells count="1">
    <mergeCell ref="F14:J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Building</vt:lpstr>
      <vt:lpstr>Land </vt:lpstr>
      <vt:lpstr>Deed details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Anirban Roy</cp:lastModifiedBy>
  <cp:lastPrinted>2022-01-07T08:12:53Z</cp:lastPrinted>
  <dcterms:created xsi:type="dcterms:W3CDTF">2021-09-16T11:33:35Z</dcterms:created>
  <dcterms:modified xsi:type="dcterms:W3CDTF">2023-08-10T10:00:50Z</dcterms:modified>
</cp:coreProperties>
</file>