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In Progress Files\Anirban Roy\VIS(2023-24)-PL231-195-283 - Balaji Logs\"/>
    </mc:Choice>
  </mc:AlternateContent>
  <bookViews>
    <workbookView showVerticalScroll="0" xWindow="0" yWindow="0" windowWidth="20325" windowHeight="9735" activeTab="1"/>
  </bookViews>
  <sheets>
    <sheet name="Building" sheetId="4" r:id="rId1"/>
    <sheet name="Land " sheetId="3" r:id="rId2"/>
    <sheet name="Deed details" sheetId="5"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6" i="3" l="1"/>
  <c r="M25" i="3"/>
  <c r="K25" i="3"/>
  <c r="K24" i="3"/>
  <c r="D23" i="3" l="1"/>
  <c r="J6" i="4" l="1"/>
  <c r="J6" i="3" l="1"/>
  <c r="G13" i="4"/>
  <c r="G20" i="4" s="1"/>
  <c r="I20" i="4" s="1"/>
  <c r="G13" i="3"/>
  <c r="Q13" i="4" l="1"/>
  <c r="Q13" i="3"/>
  <c r="K23" i="4"/>
  <c r="K24" i="4" s="1"/>
  <c r="I23" i="4"/>
  <c r="I24" i="4" s="1"/>
  <c r="D22" i="4"/>
  <c r="I21" i="4"/>
  <c r="N19" i="3"/>
  <c r="N19" i="4"/>
  <c r="N20" i="3"/>
  <c r="N20" i="4"/>
  <c r="Q21" i="3"/>
  <c r="I13" i="3" l="1"/>
  <c r="F27" i="4" l="1"/>
  <c r="Q38" i="3" l="1"/>
  <c r="N40" i="3"/>
  <c r="N51" i="3"/>
  <c r="N50" i="3"/>
  <c r="N39" i="3"/>
  <c r="F13" i="3" s="1"/>
  <c r="H13" i="3"/>
  <c r="F20" i="3" l="1"/>
  <c r="G20" i="3" s="1"/>
  <c r="I20" i="3" s="1"/>
  <c r="J7" i="4"/>
  <c r="I21" i="3" l="1"/>
  <c r="I23" i="3" s="1"/>
  <c r="S6" i="4"/>
  <c r="Q6" i="4"/>
  <c r="M6" i="4"/>
  <c r="I6" i="4"/>
  <c r="I7" i="4" s="1"/>
  <c r="I24" i="3" l="1"/>
  <c r="I25" i="3"/>
  <c r="I28" i="3"/>
  <c r="I29" i="3" s="1"/>
  <c r="I30" i="3" s="1"/>
  <c r="S7" i="4"/>
  <c r="T6" i="4"/>
  <c r="T7" i="4" s="1"/>
  <c r="U6" i="4" l="1"/>
  <c r="U7" i="4" s="1"/>
</calcChain>
</file>

<file path=xl/sharedStrings.xml><?xml version="1.0" encoding="utf-8"?>
<sst xmlns="http://schemas.openxmlformats.org/spreadsheetml/2006/main" count="99" uniqueCount="82">
  <si>
    <t>TOTAL</t>
  </si>
  <si>
    <t>Depreciation</t>
  </si>
  <si>
    <t>S.NO</t>
  </si>
  <si>
    <t>TOTAL SLABS/FLOOR</t>
  </si>
  <si>
    <t>TYPE OF CONSTRUCTION</t>
  </si>
  <si>
    <t>NO. OF FLOORS</t>
  </si>
  <si>
    <t>STRUCTURE CONDITION</t>
  </si>
  <si>
    <r>
      <t xml:space="preserve">TOTAL COVERED AREA
</t>
    </r>
    <r>
      <rPr>
        <b/>
        <i/>
        <sz val="10"/>
        <color indexed="9"/>
        <rFont val="Calibri"/>
        <family val="2"/>
      </rPr>
      <t>(SQ. MTR.)</t>
    </r>
  </si>
  <si>
    <r>
      <t xml:space="preserve">TOTAL COVERED AREA
</t>
    </r>
    <r>
      <rPr>
        <b/>
        <i/>
        <sz val="10"/>
        <color indexed="9"/>
        <rFont val="Calibri"/>
        <family val="2"/>
      </rPr>
      <t>( SQ. FT.)</t>
    </r>
  </si>
  <si>
    <t>YEAR OF CONSTRUCTION</t>
  </si>
  <si>
    <t>YEAR OF VALUATION</t>
  </si>
  <si>
    <r>
      <t xml:space="preserve">DEPRECIATED REPLACEMENT RATES ADOPTED </t>
    </r>
    <r>
      <rPr>
        <b/>
        <i/>
        <sz val="10"/>
        <color indexed="9"/>
        <rFont val="Calibri"/>
        <family val="2"/>
      </rPr>
      <t>(per sq. ft</t>
    </r>
    <r>
      <rPr>
        <b/>
        <sz val="10"/>
        <color indexed="9"/>
        <rFont val="Calibri"/>
        <family val="2"/>
      </rPr>
      <t>.)</t>
    </r>
  </si>
  <si>
    <t>SALVAGE VALUE</t>
  </si>
  <si>
    <t>DEPRECIATION RATE</t>
  </si>
  <si>
    <t>TOTAL ECONOMIC LIFE (in Yrs.)</t>
  </si>
  <si>
    <t>TOTAL CONSUMED LIFE (in Yrs.)</t>
  </si>
  <si>
    <t>PLINTH AREA RATE (in Sq.Ft.)</t>
  </si>
  <si>
    <t>GROSS REPLACEMENT VALUE</t>
  </si>
  <si>
    <t>DEPRECIATED REPLACEMENT VALUE</t>
  </si>
  <si>
    <t>Land Area(as per deed) in s.ft.</t>
  </si>
  <si>
    <t>Land Area(as per survey) in s.ft.</t>
  </si>
  <si>
    <t>Land Area(as per deed) in kattha</t>
  </si>
  <si>
    <t>katha</t>
  </si>
  <si>
    <t>chatak</t>
  </si>
  <si>
    <t>S.Ft.</t>
  </si>
  <si>
    <t>S.No.</t>
  </si>
  <si>
    <t>Deed No.</t>
  </si>
  <si>
    <t>Seller</t>
  </si>
  <si>
    <t>Area</t>
  </si>
  <si>
    <t>I-1438</t>
  </si>
  <si>
    <t>Purchaser</t>
  </si>
  <si>
    <t>Satya Prakash Pandey</t>
  </si>
  <si>
    <t xml:space="preserve">Date </t>
  </si>
  <si>
    <t>I-1439</t>
  </si>
  <si>
    <t>Om Prakash Pandey</t>
  </si>
  <si>
    <t>I-1440</t>
  </si>
  <si>
    <t>Ram Prakash Pandey</t>
  </si>
  <si>
    <t>I-1441</t>
  </si>
  <si>
    <t xml:space="preserve">Shree Prakash Pandey </t>
  </si>
  <si>
    <t>Area Occupied by
Mazar/Tomb</t>
  </si>
  <si>
    <t>3 Chataks &amp; 15 S.Ft.</t>
  </si>
  <si>
    <t>Area Occupied by
Mazar/Tomb(in kattah)</t>
  </si>
  <si>
    <t>Area occupied by mazar/tomb in kattha</t>
  </si>
  <si>
    <t>BUILDING/CIVIL STRUCTURE VALUATION |M/S BALAJI LOGS PRODUCTS PVT. LTD., GANDHI MANSION, PREMISES NO.-61, CHITTARANJAN AVENUE, KOLKATA-700012, WEST BENGAL</t>
  </si>
  <si>
    <t>G+3 Building</t>
  </si>
  <si>
    <t>Load Bearing Walls and Steel column and Beams</t>
  </si>
  <si>
    <t>Entire Building</t>
  </si>
  <si>
    <t>Poor</t>
  </si>
  <si>
    <t>land area(in sq.ft.)</t>
  </si>
  <si>
    <t>Total BUA
(in Sq.ft.)</t>
  </si>
  <si>
    <t>FAR(residential unit in kolkata)</t>
  </si>
  <si>
    <t>Abhisek Dugar</t>
  </si>
  <si>
    <t>Subhankar Das</t>
  </si>
  <si>
    <t>References</t>
  </si>
  <si>
    <t>Rate /kattha</t>
  </si>
  <si>
    <t>Rate Analysis</t>
  </si>
  <si>
    <t>Rate Considered</t>
  </si>
  <si>
    <t>Total area(in kattha)</t>
  </si>
  <si>
    <t>Total Value</t>
  </si>
  <si>
    <t>Building</t>
  </si>
  <si>
    <t>Total FMV</t>
  </si>
  <si>
    <t>RV</t>
  </si>
  <si>
    <t>DSV</t>
  </si>
  <si>
    <t>Land Area(as per deed) in sq.mtr.</t>
  </si>
  <si>
    <t>6 Kathas 7 Chittaks &amp; 15 sq.ft.</t>
  </si>
  <si>
    <t>1/4th of 6 Kathas 7 Chittaks &amp; 15 S.Ft.</t>
  </si>
  <si>
    <t>1. Renuka Paul
2. Madhab Chandra Paul
3. Madhusudan Paul
4. Gobinda Paul
5. Keshab Chandra Paul
6. Bishnupriya Kundu
7. Haripriya Paul
8. Gouri Kundu Poddar
9. Radha Paul
10. Uma Paul</t>
  </si>
  <si>
    <t>Area as per deed</t>
  </si>
  <si>
    <t>Area as per old val.report</t>
  </si>
  <si>
    <t>60% value</t>
  </si>
  <si>
    <t>Rate after discounting 40%</t>
  </si>
  <si>
    <t>FMV</t>
  </si>
  <si>
    <t>Round up</t>
  </si>
  <si>
    <t>Land Area( considered after deducting majar area)</t>
  </si>
  <si>
    <t>Land area (in majar)</t>
  </si>
  <si>
    <t>Notes:</t>
  </si>
  <si>
    <t>1. The value of building has been calculated by Current Depreciated Replacement Value.</t>
  </si>
  <si>
    <t>2. We have considered building area as per 60% ground coverage, due to unavailabilty of approved plan, area details of the building. Even we are unable to carry out site measurement due to restrictions from tenant's end.</t>
  </si>
  <si>
    <t>Building Value</t>
  </si>
  <si>
    <t xml:space="preserve">3. We have considered the age of the building as 72 years,  as mentioned in the deed. The building has completed its economic life and its in depletion condition. So,we have only considered salvage value of the building. </t>
  </si>
  <si>
    <t>65% value</t>
  </si>
  <si>
    <t>Rate after discounting 35%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</si>
</sst>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quot;₹&quot;\ * #,##0.00_ ;_ &quot;₹&quot;\ * \-#,##0.00_ ;_ &quot;₹&quot;\ * &quot;-&quot;??_ ;_ @_ "/>
    <numFmt numFmtId="43" formatCode="_ * #,##0.00_ ;_ * \-#,##0.00_ ;_ * &quot;-&quot;??_ ;_ @_ "/>
    <numFmt numFmtId="164" formatCode="_ * #,##0_ ;_ * \-#,##0_ ;_ * &quot;-&quot;??_ ;_ @_ "/>
    <numFmt numFmtId="165" formatCode="_ &quot;₹&quot;\ * #,##0_ ;_ &quot;₹&quot;\ * \-#,##0_ ;_ &quot;₹&quot;\ * &quot;-&quot;??_ ;_ @_ "/>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color theme="0"/>
      <name val="Calibri"/>
      <family val="2"/>
      <scheme val="minor"/>
    </font>
    <font>
      <b/>
      <sz val="10"/>
      <color theme="0"/>
      <name val="Calibri"/>
      <family val="2"/>
      <scheme val="minor"/>
    </font>
    <font>
      <b/>
      <i/>
      <sz val="10"/>
      <color indexed="9"/>
      <name val="Calibri"/>
      <family val="2"/>
    </font>
    <font>
      <b/>
      <sz val="10"/>
      <color indexed="9"/>
      <name val="Calibri"/>
      <family val="2"/>
    </font>
    <font>
      <b/>
      <sz val="11"/>
      <color theme="0"/>
      <name val="Calibri"/>
      <family val="2"/>
      <scheme val="minor"/>
    </font>
    <font>
      <b/>
      <i/>
      <sz val="11"/>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2" tint="-9.9978637043366805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51">
    <xf numFmtId="0" fontId="0" fillId="0" borderId="0" xfId="0"/>
    <xf numFmtId="0" fontId="0" fillId="0" borderId="0" xfId="0" applyAlignment="1">
      <alignment wrapText="1"/>
    </xf>
    <xf numFmtId="0" fontId="0" fillId="0" borderId="0" xfId="0" applyAlignment="1">
      <alignment horizontal="center"/>
    </xf>
    <xf numFmtId="164" fontId="0" fillId="0" borderId="0" xfId="2" applyNumberFormat="1" applyFont="1" applyAlignment="1">
      <alignment horizontal="center"/>
    </xf>
    <xf numFmtId="43" fontId="0" fillId="0" borderId="0" xfId="2" applyFont="1"/>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44" fontId="5" fillId="2" borderId="1" xfId="0" applyNumberFormat="1" applyFont="1" applyFill="1" applyBorder="1" applyAlignment="1">
      <alignment horizontal="center" vertical="center" wrapText="1"/>
    </xf>
    <xf numFmtId="165" fontId="5" fillId="2" borderId="1" xfId="0" applyNumberFormat="1" applyFont="1" applyFill="1" applyBorder="1" applyAlignment="1">
      <alignment horizontal="center" vertical="center" wrapText="1"/>
    </xf>
    <xf numFmtId="165" fontId="0" fillId="0" borderId="0" xfId="0" applyNumberFormat="1"/>
    <xf numFmtId="43" fontId="5" fillId="2" borderId="1" xfId="2" applyFont="1" applyFill="1" applyBorder="1" applyAlignment="1">
      <alignment horizontal="center" vertical="center" wrapText="1"/>
    </xf>
    <xf numFmtId="43" fontId="0" fillId="0" borderId="0" xfId="2" applyFont="1" applyFill="1"/>
    <xf numFmtId="164" fontId="0" fillId="0" borderId="0" xfId="2" applyNumberFormat="1" applyFont="1" applyFill="1" applyAlignment="1">
      <alignment horizontal="center"/>
    </xf>
    <xf numFmtId="0" fontId="0" fillId="5" borderId="0" xfId="0" applyFill="1" applyAlignment="1">
      <alignment horizontal="center" wrapText="1"/>
    </xf>
    <xf numFmtId="0" fontId="8" fillId="2" borderId="1" xfId="0" applyFon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5" borderId="0" xfId="0" applyFill="1" applyAlignment="1">
      <alignment wrapText="1"/>
    </xf>
    <xf numFmtId="0" fontId="0" fillId="0" borderId="1" xfId="0" applyBorder="1" applyAlignment="1">
      <alignment horizontal="left" vertical="center" wrapText="1"/>
    </xf>
    <xf numFmtId="0" fontId="2" fillId="6" borderId="1" xfId="0" applyFont="1" applyFill="1" applyBorder="1" applyAlignment="1">
      <alignment horizontal="center" vertical="center" wrapText="1"/>
    </xf>
    <xf numFmtId="0" fontId="0" fillId="0" borderId="1" xfId="0" applyBorder="1" applyAlignment="1">
      <alignment wrapText="1"/>
    </xf>
    <xf numFmtId="164" fontId="0" fillId="0" borderId="1" xfId="2" applyNumberFormat="1" applyFont="1" applyFill="1" applyBorder="1" applyAlignment="1">
      <alignment horizontal="center"/>
    </xf>
    <xf numFmtId="0" fontId="0" fillId="0" borderId="1" xfId="0" applyBorder="1"/>
    <xf numFmtId="0" fontId="0" fillId="4" borderId="0" xfId="0" applyFill="1" applyAlignment="1">
      <alignment wrapText="1"/>
    </xf>
    <xf numFmtId="0" fontId="0" fillId="0" borderId="5" xfId="0" applyBorder="1" applyAlignment="1">
      <alignment horizontal="center" vertical="center"/>
    </xf>
    <xf numFmtId="0" fontId="0" fillId="0" borderId="5" xfId="0" applyBorder="1" applyAlignment="1">
      <alignment horizontal="center" vertical="center" wrapText="1"/>
    </xf>
    <xf numFmtId="43" fontId="0" fillId="0" borderId="5" xfId="2" applyFont="1" applyBorder="1" applyAlignment="1">
      <alignment horizontal="center" vertical="center"/>
    </xf>
    <xf numFmtId="9" fontId="0" fillId="0" borderId="5" xfId="0" applyNumberFormat="1" applyBorder="1" applyAlignment="1">
      <alignment horizontal="center" vertical="center"/>
    </xf>
    <xf numFmtId="165" fontId="0" fillId="0" borderId="5" xfId="0" applyNumberFormat="1" applyBorder="1" applyAlignment="1">
      <alignment horizontal="center" vertical="center"/>
    </xf>
    <xf numFmtId="43" fontId="2" fillId="4" borderId="1" xfId="2" applyFont="1" applyFill="1" applyBorder="1" applyAlignment="1">
      <alignment horizontal="center" vertical="center"/>
    </xf>
    <xf numFmtId="0" fontId="2" fillId="4" borderId="1" xfId="0" applyFont="1" applyFill="1" applyBorder="1" applyAlignment="1">
      <alignment horizontal="center" vertical="center"/>
    </xf>
    <xf numFmtId="165" fontId="2" fillId="4" borderId="1" xfId="0" applyNumberFormat="1" applyFont="1" applyFill="1" applyBorder="1" applyAlignment="1">
      <alignment horizontal="center" vertical="center"/>
    </xf>
    <xf numFmtId="0" fontId="3" fillId="3" borderId="1" xfId="0" applyFont="1" applyFill="1" applyBorder="1" applyAlignment="1">
      <alignment horizontal="center" wrapText="1"/>
    </xf>
    <xf numFmtId="0" fontId="4" fillId="0" borderId="1" xfId="0" applyFont="1" applyBorder="1" applyAlignment="1">
      <alignment horizontal="center"/>
    </xf>
    <xf numFmtId="0" fontId="2" fillId="4" borderId="1" xfId="0" applyFont="1" applyFill="1" applyBorder="1" applyAlignment="1">
      <alignment horizontal="center" vertical="center"/>
    </xf>
    <xf numFmtId="0" fontId="0" fillId="0" borderId="0" xfId="0" applyAlignment="1">
      <alignment horizontal="center"/>
    </xf>
    <xf numFmtId="0" fontId="9" fillId="0" borderId="2" xfId="0" applyFont="1" applyBorder="1" applyAlignment="1">
      <alignment horizontal="left"/>
    </xf>
    <xf numFmtId="0" fontId="9" fillId="0" borderId="3" xfId="0" applyFont="1" applyBorder="1" applyAlignment="1">
      <alignment horizontal="left"/>
    </xf>
    <xf numFmtId="0" fontId="9" fillId="0" borderId="4" xfId="0" applyFont="1"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cellXfs>
  <cellStyles count="3">
    <cellStyle name="Comma" xfId="2" builtinId="3"/>
    <cellStyle name="Currency" xfId="1" builtinId="4"/>
    <cellStyle name="Normal" xfId="0" builtinId="0"/>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U35"/>
  <sheetViews>
    <sheetView workbookViewId="0">
      <selection activeCell="Y6" sqref="Y6"/>
    </sheetView>
  </sheetViews>
  <sheetFormatPr defaultRowHeight="15" x14ac:dyDescent="0.25"/>
  <cols>
    <col min="3" max="3" width="4.85546875" customWidth="1"/>
    <col min="4" max="4" width="13.7109375" customWidth="1"/>
    <col min="5" max="5" width="22.7109375" customWidth="1"/>
    <col min="6" max="6" width="12.42578125" bestFit="1" customWidth="1"/>
    <col min="7" max="7" width="12.42578125" hidden="1" customWidth="1"/>
    <col min="8" max="8" width="10.140625" customWidth="1"/>
    <col min="9" max="9" width="14.28515625" style="4" hidden="1" customWidth="1"/>
    <col min="10" max="10" width="13.85546875" style="4" bestFit="1" customWidth="1"/>
    <col min="11" max="11" width="13" customWidth="1"/>
    <col min="12" max="12" width="11.42578125" hidden="1" customWidth="1"/>
    <col min="13" max="13" width="16" hidden="1" customWidth="1"/>
    <col min="14" max="14" width="11.5703125" hidden="1" customWidth="1"/>
    <col min="15" max="15" width="15.42578125" hidden="1" customWidth="1"/>
    <col min="16" max="16" width="9.140625" hidden="1" customWidth="1"/>
    <col min="17" max="17" width="14.7109375" hidden="1" customWidth="1"/>
    <col min="18" max="18" width="10" style="10" bestFit="1" customWidth="1"/>
    <col min="19" max="19" width="15.28515625" style="10" customWidth="1"/>
    <col min="20" max="20" width="13.28515625" hidden="1" customWidth="1"/>
    <col min="21" max="21" width="14.5703125" customWidth="1"/>
  </cols>
  <sheetData>
    <row r="3" spans="3:21" ht="28.5" customHeight="1" x14ac:dyDescent="0.25">
      <c r="C3" s="34" t="s">
        <v>43</v>
      </c>
      <c r="D3" s="34"/>
      <c r="E3" s="34"/>
      <c r="F3" s="34"/>
      <c r="G3" s="34"/>
      <c r="H3" s="34"/>
      <c r="I3" s="34"/>
      <c r="J3" s="34"/>
      <c r="K3" s="34"/>
      <c r="L3" s="34"/>
      <c r="M3" s="34"/>
      <c r="N3" s="34"/>
      <c r="O3" s="34"/>
      <c r="P3" s="34"/>
      <c r="Q3" s="34"/>
      <c r="R3" s="34"/>
      <c r="S3" s="34"/>
      <c r="T3" s="34"/>
      <c r="U3" s="34"/>
    </row>
    <row r="4" spans="3:21" x14ac:dyDescent="0.25">
      <c r="C4" s="35"/>
      <c r="D4" s="35"/>
      <c r="E4" s="35"/>
      <c r="F4" s="35"/>
      <c r="G4" s="35"/>
      <c r="H4" s="35"/>
      <c r="I4" s="35"/>
      <c r="J4" s="35"/>
      <c r="K4" s="35"/>
      <c r="L4" s="35"/>
      <c r="M4" s="35"/>
      <c r="N4" s="35"/>
      <c r="O4" s="35"/>
      <c r="P4" s="35"/>
      <c r="Q4" s="35"/>
      <c r="R4" s="35"/>
      <c r="S4" s="35"/>
      <c r="T4" s="35"/>
      <c r="U4" s="35"/>
    </row>
    <row r="5" spans="3:21" ht="54.75" customHeight="1" x14ac:dyDescent="0.25">
      <c r="C5" s="5" t="s">
        <v>2</v>
      </c>
      <c r="D5" s="8" t="s">
        <v>3</v>
      </c>
      <c r="E5" s="6" t="s">
        <v>4</v>
      </c>
      <c r="F5" s="6" t="s">
        <v>5</v>
      </c>
      <c r="G5" s="6"/>
      <c r="H5" s="8" t="s">
        <v>6</v>
      </c>
      <c r="I5" s="11" t="s">
        <v>7</v>
      </c>
      <c r="J5" s="11" t="s">
        <v>8</v>
      </c>
      <c r="K5" s="7" t="s">
        <v>9</v>
      </c>
      <c r="L5" s="8" t="s">
        <v>10</v>
      </c>
      <c r="M5" s="7" t="s">
        <v>15</v>
      </c>
      <c r="N5" s="7" t="s">
        <v>14</v>
      </c>
      <c r="O5" s="8" t="s">
        <v>11</v>
      </c>
      <c r="P5" s="8" t="s">
        <v>12</v>
      </c>
      <c r="Q5" s="8" t="s">
        <v>13</v>
      </c>
      <c r="R5" s="9" t="s">
        <v>16</v>
      </c>
      <c r="S5" s="9" t="s">
        <v>17</v>
      </c>
      <c r="T5" s="8" t="s">
        <v>1</v>
      </c>
      <c r="U5" s="8" t="s">
        <v>18</v>
      </c>
    </row>
    <row r="6" spans="3:21" ht="45" x14ac:dyDescent="0.25">
      <c r="C6" s="26">
        <v>1</v>
      </c>
      <c r="D6" s="26" t="s">
        <v>44</v>
      </c>
      <c r="E6" s="27" t="s">
        <v>45</v>
      </c>
      <c r="F6" s="27" t="s">
        <v>46</v>
      </c>
      <c r="G6" s="27"/>
      <c r="H6" s="26" t="s">
        <v>47</v>
      </c>
      <c r="I6" s="28">
        <f>J6/10.76</f>
        <v>1003.7206840148699</v>
      </c>
      <c r="J6" s="28">
        <f>(0.6*4500.0144)*4</f>
        <v>10800.03456</v>
      </c>
      <c r="K6" s="26">
        <v>1951</v>
      </c>
      <c r="L6" s="26">
        <v>2023</v>
      </c>
      <c r="M6" s="26">
        <f>L6-K6</f>
        <v>72</v>
      </c>
      <c r="N6" s="26">
        <v>60</v>
      </c>
      <c r="O6" s="26"/>
      <c r="P6" s="29">
        <v>0.1</v>
      </c>
      <c r="Q6" s="26">
        <f>(1-P6)/N6</f>
        <v>1.5000000000000001E-2</v>
      </c>
      <c r="R6" s="30">
        <v>1200</v>
      </c>
      <c r="S6" s="30">
        <f>R6*J6</f>
        <v>12960041.471999999</v>
      </c>
      <c r="T6" s="30">
        <f>S6*Q6*IF(M6&gt;N6,N6,M6)</f>
        <v>11664037.3248</v>
      </c>
      <c r="U6" s="30">
        <f>S6-T6</f>
        <v>1296004.1471999995</v>
      </c>
    </row>
    <row r="7" spans="3:21" ht="24" customHeight="1" x14ac:dyDescent="0.25">
      <c r="C7" s="36" t="s">
        <v>0</v>
      </c>
      <c r="D7" s="36"/>
      <c r="E7" s="36"/>
      <c r="F7" s="36"/>
      <c r="G7" s="36"/>
      <c r="H7" s="36"/>
      <c r="I7" s="31">
        <f>SUM(I6:I6)</f>
        <v>1003.7206840148699</v>
      </c>
      <c r="J7" s="31">
        <f>SUM(J6:J6)</f>
        <v>10800.03456</v>
      </c>
      <c r="K7" s="32"/>
      <c r="L7" s="32"/>
      <c r="M7" s="32"/>
      <c r="N7" s="32"/>
      <c r="O7" s="32"/>
      <c r="P7" s="32"/>
      <c r="Q7" s="32"/>
      <c r="R7" s="33"/>
      <c r="S7" s="33">
        <f>SUM(S6:S6)</f>
        <v>12960041.471999999</v>
      </c>
      <c r="T7" s="33">
        <f>SUM(T6:T6)</f>
        <v>11664037.3248</v>
      </c>
      <c r="U7" s="33">
        <f>SUM(U6:U6)</f>
        <v>1296004.1471999995</v>
      </c>
    </row>
    <row r="8" spans="3:21" x14ac:dyDescent="0.25">
      <c r="C8" s="38" t="s">
        <v>75</v>
      </c>
      <c r="D8" s="39"/>
      <c r="E8" s="39"/>
      <c r="F8" s="39"/>
      <c r="G8" s="39"/>
      <c r="H8" s="39"/>
      <c r="I8" s="39"/>
      <c r="J8" s="39"/>
      <c r="K8" s="39"/>
      <c r="L8" s="39"/>
      <c r="M8" s="39"/>
      <c r="N8" s="39"/>
      <c r="O8" s="39"/>
      <c r="P8" s="39"/>
      <c r="Q8" s="39"/>
      <c r="R8" s="39"/>
      <c r="S8" s="39"/>
      <c r="T8" s="39"/>
      <c r="U8" s="40"/>
    </row>
    <row r="9" spans="3:21" x14ac:dyDescent="0.25">
      <c r="C9" s="41" t="s">
        <v>76</v>
      </c>
      <c r="D9" s="42"/>
      <c r="E9" s="42"/>
      <c r="F9" s="42"/>
      <c r="G9" s="42"/>
      <c r="H9" s="42"/>
      <c r="I9" s="42"/>
      <c r="J9" s="42"/>
      <c r="K9" s="42"/>
      <c r="L9" s="42"/>
      <c r="M9" s="42"/>
      <c r="N9" s="42"/>
      <c r="O9" s="42"/>
      <c r="P9" s="42"/>
      <c r="Q9" s="42"/>
      <c r="R9" s="42"/>
      <c r="S9" s="42"/>
      <c r="T9" s="42"/>
      <c r="U9" s="43"/>
    </row>
    <row r="10" spans="3:21" ht="29.25" customHeight="1" x14ac:dyDescent="0.25">
      <c r="C10" s="44" t="s">
        <v>77</v>
      </c>
      <c r="D10" s="42"/>
      <c r="E10" s="42"/>
      <c r="F10" s="42"/>
      <c r="G10" s="42"/>
      <c r="H10" s="42"/>
      <c r="I10" s="42"/>
      <c r="J10" s="42"/>
      <c r="K10" s="42"/>
      <c r="L10" s="42"/>
      <c r="M10" s="42"/>
      <c r="N10" s="42"/>
      <c r="O10" s="42"/>
      <c r="P10" s="42"/>
      <c r="Q10" s="42"/>
      <c r="R10" s="42"/>
      <c r="S10" s="42"/>
      <c r="T10" s="42"/>
      <c r="U10" s="43"/>
    </row>
    <row r="11" spans="3:21" ht="28.5" customHeight="1" x14ac:dyDescent="0.25">
      <c r="C11" s="44" t="s">
        <v>79</v>
      </c>
      <c r="D11" s="42"/>
      <c r="E11" s="42"/>
      <c r="F11" s="42"/>
      <c r="G11" s="42"/>
      <c r="H11" s="42"/>
      <c r="I11" s="42"/>
      <c r="J11" s="42"/>
      <c r="K11" s="42"/>
      <c r="L11" s="42"/>
      <c r="M11" s="42"/>
      <c r="N11" s="42"/>
      <c r="O11" s="42"/>
      <c r="P11" s="42"/>
      <c r="Q11" s="42"/>
      <c r="R11" s="42"/>
      <c r="S11" s="42"/>
      <c r="T11" s="42"/>
      <c r="U11" s="43"/>
    </row>
    <row r="12" spans="3:21" x14ac:dyDescent="0.25">
      <c r="G12" t="s">
        <v>74</v>
      </c>
    </row>
    <row r="13" spans="3:21" x14ac:dyDescent="0.25">
      <c r="E13">
        <v>4650</v>
      </c>
      <c r="G13">
        <f>0.1875+0.0208</f>
        <v>0.20829999999999999</v>
      </c>
      <c r="Q13">
        <f>15500000/720</f>
        <v>21527.777777777777</v>
      </c>
      <c r="S13" s="10">
        <v>2700</v>
      </c>
    </row>
    <row r="19" spans="3:14" x14ac:dyDescent="0.25">
      <c r="F19" s="37"/>
      <c r="G19" s="37"/>
      <c r="H19" s="37"/>
      <c r="I19" s="37"/>
      <c r="M19" t="s">
        <v>67</v>
      </c>
      <c r="N19">
        <f>3200*4</f>
        <v>12800</v>
      </c>
    </row>
    <row r="20" spans="3:14" ht="30" x14ac:dyDescent="0.25">
      <c r="D20">
        <v>15500000</v>
      </c>
      <c r="G20">
        <f>F20-G13</f>
        <v>-0.20829999999999999</v>
      </c>
      <c r="I20" s="4">
        <f>G20*D20</f>
        <v>-3228650</v>
      </c>
      <c r="M20" s="1" t="s">
        <v>68</v>
      </c>
      <c r="N20">
        <f>4000+4335+3500+2000</f>
        <v>13835</v>
      </c>
    </row>
    <row r="21" spans="3:14" x14ac:dyDescent="0.25">
      <c r="H21" t="s">
        <v>69</v>
      </c>
      <c r="I21" s="4">
        <f>0.6*I20</f>
        <v>-1937190</v>
      </c>
    </row>
    <row r="22" spans="3:14" x14ac:dyDescent="0.25">
      <c r="C22" t="s">
        <v>70</v>
      </c>
      <c r="D22">
        <f>0.6*D20</f>
        <v>9300000</v>
      </c>
      <c r="H22" t="s">
        <v>71</v>
      </c>
      <c r="I22" s="4">
        <v>58000000</v>
      </c>
      <c r="J22" s="4" t="s">
        <v>72</v>
      </c>
      <c r="K22">
        <v>60000000</v>
      </c>
    </row>
    <row r="23" spans="3:14" x14ac:dyDescent="0.25">
      <c r="H23" t="s">
        <v>61</v>
      </c>
      <c r="I23" s="4">
        <f>0.95*I22</f>
        <v>55100000</v>
      </c>
      <c r="K23">
        <f>0.95*K22</f>
        <v>57000000</v>
      </c>
    </row>
    <row r="24" spans="3:14" x14ac:dyDescent="0.25">
      <c r="H24" t="s">
        <v>62</v>
      </c>
      <c r="I24" s="4">
        <f>I23</f>
        <v>55100000</v>
      </c>
      <c r="K24">
        <f>K23</f>
        <v>57000000</v>
      </c>
    </row>
    <row r="26" spans="3:14" ht="45" x14ac:dyDescent="0.25">
      <c r="D26" s="1" t="s">
        <v>50</v>
      </c>
      <c r="E26" t="s">
        <v>48</v>
      </c>
      <c r="F26" s="1" t="s">
        <v>49</v>
      </c>
      <c r="G26" s="1"/>
    </row>
    <row r="27" spans="3:14" x14ac:dyDescent="0.25">
      <c r="D27">
        <v>2.5</v>
      </c>
      <c r="E27">
        <v>4650</v>
      </c>
      <c r="F27">
        <f>E27*D27</f>
        <v>11625</v>
      </c>
    </row>
    <row r="29" spans="3:14" x14ac:dyDescent="0.25">
      <c r="I29" s="12"/>
    </row>
    <row r="30" spans="3:14" x14ac:dyDescent="0.25">
      <c r="I30" s="12"/>
    </row>
    <row r="31" spans="3:14" x14ac:dyDescent="0.25">
      <c r="I31" s="12"/>
    </row>
    <row r="32" spans="3:14" x14ac:dyDescent="0.25">
      <c r="I32" s="12"/>
    </row>
    <row r="33" spans="9:9" x14ac:dyDescent="0.25">
      <c r="I33" s="12"/>
    </row>
    <row r="34" spans="9:9" x14ac:dyDescent="0.25">
      <c r="I34" s="13"/>
    </row>
    <row r="35" spans="9:9" x14ac:dyDescent="0.25">
      <c r="I35" s="12"/>
    </row>
  </sheetData>
  <mergeCells count="8">
    <mergeCell ref="C3:U3"/>
    <mergeCell ref="C4:U4"/>
    <mergeCell ref="C7:H7"/>
    <mergeCell ref="F19:I19"/>
    <mergeCell ref="C8:U8"/>
    <mergeCell ref="C9:U9"/>
    <mergeCell ref="C10:U10"/>
    <mergeCell ref="C11:U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U54"/>
  <sheetViews>
    <sheetView tabSelected="1" topLeftCell="A16" zoomScaleNormal="100" workbookViewId="0">
      <selection activeCell="I23" sqref="I23"/>
    </sheetView>
  </sheetViews>
  <sheetFormatPr defaultRowHeight="15" x14ac:dyDescent="0.25"/>
  <cols>
    <col min="2" max="2" width="6.85546875" bestFit="1" customWidth="1"/>
    <col min="3" max="3" width="14.7109375" style="1" bestFit="1" customWidth="1"/>
    <col min="4" max="4" width="14.7109375" style="1" customWidth="1"/>
    <col min="5" max="7" width="16.85546875" style="1" customWidth="1"/>
    <col min="8" max="8" width="18.85546875" style="1" customWidth="1"/>
    <col min="9" max="9" width="15.85546875" style="3" bestFit="1" customWidth="1"/>
    <col min="10" max="10" width="9.42578125" bestFit="1" customWidth="1"/>
    <col min="11" max="11" width="12.28515625" bestFit="1" customWidth="1"/>
    <col min="13" max="13" width="16" bestFit="1" customWidth="1"/>
    <col min="16" max="16" width="9.140625" customWidth="1"/>
    <col min="17" max="17" width="19.5703125" customWidth="1"/>
    <col min="18" max="18" width="9.140625" customWidth="1"/>
    <col min="19" max="19" width="16.28515625" bestFit="1" customWidth="1"/>
    <col min="21" max="21" width="12.5703125" customWidth="1"/>
  </cols>
  <sheetData>
    <row r="6" spans="3:21" x14ac:dyDescent="0.25">
      <c r="J6">
        <f>(0.6*4650)*4</f>
        <v>11160</v>
      </c>
      <c r="K6">
        <v>1951</v>
      </c>
      <c r="N6">
        <v>60</v>
      </c>
    </row>
    <row r="7" spans="3:21" x14ac:dyDescent="0.25">
      <c r="C7" s="22"/>
      <c r="D7" s="22"/>
      <c r="E7" s="22"/>
      <c r="F7" s="22"/>
      <c r="G7" s="22"/>
      <c r="H7" s="22"/>
      <c r="I7" s="23"/>
      <c r="J7" s="24"/>
      <c r="K7" s="24"/>
      <c r="L7" s="24"/>
      <c r="M7" s="24"/>
      <c r="N7" s="24"/>
      <c r="O7" s="24"/>
      <c r="P7" s="24"/>
      <c r="Q7" s="24"/>
      <c r="R7" s="24"/>
      <c r="S7" s="24"/>
      <c r="T7" s="22"/>
      <c r="U7" s="24"/>
    </row>
    <row r="8" spans="3:21" x14ac:dyDescent="0.25">
      <c r="C8" s="45"/>
      <c r="D8" s="46"/>
      <c r="E8" s="46"/>
      <c r="F8" s="46"/>
      <c r="G8" s="46"/>
      <c r="H8" s="46"/>
      <c r="I8" s="46"/>
      <c r="J8" s="46"/>
      <c r="K8" s="46"/>
      <c r="L8" s="46"/>
      <c r="M8" s="46"/>
      <c r="N8" s="46"/>
      <c r="O8" s="46"/>
      <c r="P8" s="46"/>
      <c r="Q8" s="46"/>
      <c r="R8" s="46"/>
      <c r="S8" s="46"/>
      <c r="T8" s="46"/>
      <c r="U8" s="47"/>
    </row>
    <row r="9" spans="3:21" x14ac:dyDescent="0.25">
      <c r="C9" s="45"/>
      <c r="D9" s="46"/>
      <c r="E9" s="46"/>
      <c r="F9" s="46"/>
      <c r="G9" s="46"/>
      <c r="H9" s="46"/>
      <c r="I9" s="46"/>
      <c r="J9" s="46"/>
      <c r="K9" s="46"/>
      <c r="L9" s="46"/>
      <c r="M9" s="46"/>
      <c r="N9" s="46"/>
      <c r="O9" s="46"/>
      <c r="P9" s="46"/>
      <c r="Q9" s="46"/>
      <c r="R9" s="46"/>
      <c r="S9" s="46"/>
      <c r="T9" s="46"/>
      <c r="U9" s="47"/>
    </row>
    <row r="10" spans="3:21" x14ac:dyDescent="0.25">
      <c r="C10" s="45"/>
      <c r="D10" s="46"/>
      <c r="E10" s="46"/>
      <c r="F10" s="46"/>
      <c r="G10" s="46"/>
      <c r="H10" s="46"/>
      <c r="I10" s="46"/>
      <c r="J10" s="46"/>
      <c r="K10" s="46"/>
      <c r="L10" s="46"/>
      <c r="M10" s="46"/>
      <c r="N10" s="46"/>
      <c r="O10" s="46"/>
      <c r="P10" s="46"/>
      <c r="Q10" s="46"/>
      <c r="R10" s="46"/>
      <c r="S10" s="46"/>
      <c r="T10" s="46"/>
      <c r="U10" s="47"/>
    </row>
    <row r="11" spans="3:21" x14ac:dyDescent="0.25">
      <c r="C11" s="45"/>
      <c r="D11" s="46"/>
      <c r="E11" s="46"/>
      <c r="F11" s="46"/>
      <c r="G11" s="46"/>
      <c r="H11" s="46"/>
      <c r="I11" s="46"/>
      <c r="J11" s="46"/>
      <c r="K11" s="46"/>
      <c r="L11" s="46"/>
      <c r="M11" s="46"/>
      <c r="N11" s="46"/>
      <c r="O11" s="46"/>
      <c r="P11" s="46"/>
      <c r="Q11" s="46"/>
      <c r="R11" s="46"/>
      <c r="S11" s="46"/>
      <c r="T11" s="46"/>
      <c r="U11" s="47"/>
    </row>
    <row r="12" spans="3:21" ht="30" x14ac:dyDescent="0.25">
      <c r="E12" s="14" t="s">
        <v>19</v>
      </c>
      <c r="F12" s="14" t="s">
        <v>21</v>
      </c>
      <c r="G12" s="14" t="s">
        <v>74</v>
      </c>
      <c r="H12" s="14" t="s">
        <v>20</v>
      </c>
      <c r="I12" s="14" t="s">
        <v>63</v>
      </c>
    </row>
    <row r="13" spans="3:21" x14ac:dyDescent="0.25">
      <c r="E13" s="1">
        <v>4650</v>
      </c>
      <c r="F13" s="1">
        <f>6+N39+N50</f>
        <v>6.4583199999999996</v>
      </c>
      <c r="G13" s="1">
        <f>0.1875+0.0208</f>
        <v>0.20829999999999999</v>
      </c>
      <c r="H13" s="1">
        <f>23*17*10.76</f>
        <v>4207.16</v>
      </c>
      <c r="I13" s="3">
        <f>E13/10.76</f>
        <v>432.1561338289963</v>
      </c>
      <c r="Q13">
        <f>15500000/720</f>
        <v>21527.777777777777</v>
      </c>
    </row>
    <row r="19" spans="3:17" ht="60" x14ac:dyDescent="0.25">
      <c r="C19" s="1" t="s">
        <v>55</v>
      </c>
      <c r="D19" s="1" t="s">
        <v>56</v>
      </c>
      <c r="F19" s="1" t="s">
        <v>57</v>
      </c>
      <c r="G19" s="14" t="s">
        <v>73</v>
      </c>
      <c r="I19" s="3" t="s">
        <v>58</v>
      </c>
      <c r="M19" t="s">
        <v>67</v>
      </c>
      <c r="N19">
        <f>3200*4</f>
        <v>12800</v>
      </c>
    </row>
    <row r="20" spans="3:17" ht="30" x14ac:dyDescent="0.25">
      <c r="D20" s="1">
        <v>13500000</v>
      </c>
      <c r="F20" s="1">
        <f>F13</f>
        <v>6.4583199999999996</v>
      </c>
      <c r="G20" s="1">
        <f>F20-G13</f>
        <v>6.2500199999999992</v>
      </c>
      <c r="I20" s="3">
        <f>G20*D20</f>
        <v>84375269.999999985</v>
      </c>
      <c r="M20" s="1" t="s">
        <v>68</v>
      </c>
      <c r="N20">
        <f>4000+4335+3500+2000</f>
        <v>13835</v>
      </c>
    </row>
    <row r="21" spans="3:17" x14ac:dyDescent="0.25">
      <c r="H21" s="1" t="s">
        <v>80</v>
      </c>
      <c r="I21" s="3">
        <f>0.65*I20</f>
        <v>54843925.499999993</v>
      </c>
      <c r="Q21">
        <f>60/3.38</f>
        <v>17.751479289940828</v>
      </c>
    </row>
    <row r="22" spans="3:17" x14ac:dyDescent="0.25">
      <c r="H22" s="25" t="s">
        <v>78</v>
      </c>
      <c r="I22" s="3">
        <v>1296004</v>
      </c>
    </row>
    <row r="23" spans="3:17" ht="45" x14ac:dyDescent="0.25">
      <c r="C23" s="1" t="s">
        <v>81</v>
      </c>
      <c r="D23" s="1">
        <f>0.65*D20</f>
        <v>8775000</v>
      </c>
      <c r="H23" s="1" t="s">
        <v>71</v>
      </c>
      <c r="I23" s="3">
        <f>I21+I22</f>
        <v>56139929.499999993</v>
      </c>
      <c r="J23" t="s">
        <v>72</v>
      </c>
      <c r="K23">
        <v>56000000</v>
      </c>
    </row>
    <row r="24" spans="3:17" x14ac:dyDescent="0.25">
      <c r="H24" s="1" t="s">
        <v>61</v>
      </c>
      <c r="I24" s="3">
        <f>0.85*I23</f>
        <v>47718940.074999996</v>
      </c>
      <c r="K24">
        <f>0.85*K23</f>
        <v>47600000</v>
      </c>
    </row>
    <row r="25" spans="3:17" x14ac:dyDescent="0.25">
      <c r="H25" s="1" t="s">
        <v>62</v>
      </c>
      <c r="I25" s="3">
        <f>0.75*I23</f>
        <v>42104947.124999993</v>
      </c>
      <c r="K25">
        <f>0.75*K23</f>
        <v>42000000</v>
      </c>
      <c r="M25">
        <f>0.65*D20</f>
        <v>8775000</v>
      </c>
    </row>
    <row r="26" spans="3:17" x14ac:dyDescent="0.25">
      <c r="M26">
        <f>M25*G20</f>
        <v>54843925.499999993</v>
      </c>
    </row>
    <row r="27" spans="3:17" x14ac:dyDescent="0.25">
      <c r="H27" s="1" t="s">
        <v>59</v>
      </c>
      <c r="I27" s="3">
        <v>3960000</v>
      </c>
    </row>
    <row r="28" spans="3:17" x14ac:dyDescent="0.25">
      <c r="H28" s="1" t="s">
        <v>60</v>
      </c>
      <c r="I28" s="3">
        <f>I27+I21</f>
        <v>58803925.499999993</v>
      </c>
    </row>
    <row r="29" spans="3:17" x14ac:dyDescent="0.25">
      <c r="H29" s="1" t="s">
        <v>61</v>
      </c>
      <c r="I29" s="3">
        <f>0.95*I28</f>
        <v>55863729.224999987</v>
      </c>
    </row>
    <row r="30" spans="3:17" x14ac:dyDescent="0.25">
      <c r="H30" s="1" t="s">
        <v>62</v>
      </c>
      <c r="I30" s="3">
        <f>I29</f>
        <v>55863729.224999987</v>
      </c>
    </row>
    <row r="32" spans="3:17" x14ac:dyDescent="0.25">
      <c r="C32" s="19" t="s">
        <v>53</v>
      </c>
      <c r="D32" s="19" t="s">
        <v>54</v>
      </c>
    </row>
    <row r="33" spans="3:18" x14ac:dyDescent="0.25">
      <c r="C33" s="1" t="s">
        <v>51</v>
      </c>
      <c r="D33" s="1">
        <v>15000000</v>
      </c>
    </row>
    <row r="34" spans="3:18" x14ac:dyDescent="0.25">
      <c r="C34" s="1" t="s">
        <v>52</v>
      </c>
      <c r="D34" s="1">
        <v>14000000</v>
      </c>
    </row>
    <row r="37" spans="3:18" ht="45.75" customHeight="1" x14ac:dyDescent="0.25">
      <c r="M37" t="s">
        <v>23</v>
      </c>
      <c r="N37" t="s">
        <v>22</v>
      </c>
      <c r="Q37" s="1" t="s">
        <v>42</v>
      </c>
    </row>
    <row r="38" spans="3:18" x14ac:dyDescent="0.25">
      <c r="M38">
        <v>1</v>
      </c>
      <c r="N38">
        <v>6.25E-2</v>
      </c>
      <c r="Q38">
        <f>N40+N50</f>
        <v>0.20832000000000001</v>
      </c>
    </row>
    <row r="39" spans="3:18" x14ac:dyDescent="0.25">
      <c r="M39">
        <v>7</v>
      </c>
      <c r="N39">
        <f>N38*M39</f>
        <v>0.4375</v>
      </c>
    </row>
    <row r="40" spans="3:18" x14ac:dyDescent="0.25">
      <c r="M40">
        <v>3</v>
      </c>
      <c r="N40">
        <f>M40*N38</f>
        <v>0.1875</v>
      </c>
    </row>
    <row r="47" spans="3:18" x14ac:dyDescent="0.25">
      <c r="P47" s="2"/>
    </row>
    <row r="48" spans="3:18" x14ac:dyDescent="0.25">
      <c r="M48" t="s">
        <v>24</v>
      </c>
      <c r="N48" t="s">
        <v>22</v>
      </c>
      <c r="O48" s="37"/>
      <c r="P48" s="37"/>
      <c r="Q48" s="37"/>
      <c r="R48" s="37"/>
    </row>
    <row r="49" spans="13:18" x14ac:dyDescent="0.25">
      <c r="M49">
        <v>1</v>
      </c>
      <c r="N49">
        <v>1.3879999999999999E-3</v>
      </c>
    </row>
    <row r="50" spans="13:18" x14ac:dyDescent="0.25">
      <c r="M50">
        <v>15</v>
      </c>
      <c r="N50">
        <f>M50*N49</f>
        <v>2.0819999999999998E-2</v>
      </c>
    </row>
    <row r="51" spans="13:18" x14ac:dyDescent="0.25">
      <c r="M51">
        <v>32000</v>
      </c>
      <c r="N51">
        <f>M51*N49</f>
        <v>44.415999999999997</v>
      </c>
    </row>
    <row r="54" spans="13:18" x14ac:dyDescent="0.25">
      <c r="P54" s="37"/>
      <c r="Q54" s="37"/>
      <c r="R54" s="37"/>
    </row>
  </sheetData>
  <mergeCells count="6">
    <mergeCell ref="O48:R48"/>
    <mergeCell ref="P54:R54"/>
    <mergeCell ref="C8:U8"/>
    <mergeCell ref="C9:U9"/>
    <mergeCell ref="C10:U10"/>
    <mergeCell ref="C11:U1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9:K14"/>
  <sheetViews>
    <sheetView topLeftCell="A12" workbookViewId="0">
      <selection activeCell="F9" sqref="F9"/>
    </sheetView>
  </sheetViews>
  <sheetFormatPr defaultRowHeight="15" x14ac:dyDescent="0.25"/>
  <cols>
    <col min="3" max="3" width="18.140625" bestFit="1" customWidth="1"/>
    <col min="4" max="4" width="16.140625" customWidth="1"/>
    <col min="7" max="8" width="14" customWidth="1"/>
    <col min="9" max="9" width="21.140625" bestFit="1" customWidth="1"/>
    <col min="10" max="10" width="22.85546875" customWidth="1"/>
    <col min="11" max="11" width="14.85546875" customWidth="1"/>
    <col min="12" max="12" width="17.7109375" customWidth="1"/>
  </cols>
  <sheetData>
    <row r="9" spans="3:11" ht="51" customHeight="1" x14ac:dyDescent="0.25">
      <c r="C9" s="1" t="s">
        <v>39</v>
      </c>
      <c r="D9" s="1" t="s">
        <v>41</v>
      </c>
      <c r="F9" s="15" t="s">
        <v>25</v>
      </c>
      <c r="G9" s="15" t="s">
        <v>26</v>
      </c>
      <c r="H9" s="15" t="s">
        <v>32</v>
      </c>
      <c r="I9" s="15" t="s">
        <v>30</v>
      </c>
      <c r="J9" s="15" t="s">
        <v>27</v>
      </c>
      <c r="K9" s="15" t="s">
        <v>28</v>
      </c>
    </row>
    <row r="10" spans="3:11" ht="152.25" customHeight="1" x14ac:dyDescent="0.25">
      <c r="C10" t="s">
        <v>40</v>
      </c>
      <c r="D10">
        <v>0.20832000000000001</v>
      </c>
      <c r="F10" s="16">
        <v>1</v>
      </c>
      <c r="G10" s="16" t="s">
        <v>29</v>
      </c>
      <c r="H10" s="17">
        <v>36600</v>
      </c>
      <c r="I10" s="16" t="s">
        <v>31</v>
      </c>
      <c r="J10" s="20" t="s">
        <v>66</v>
      </c>
      <c r="K10" s="18" t="s">
        <v>65</v>
      </c>
    </row>
    <row r="11" spans="3:11" ht="156.75" customHeight="1" x14ac:dyDescent="0.25">
      <c r="F11" s="16">
        <v>2</v>
      </c>
      <c r="G11" s="16" t="s">
        <v>33</v>
      </c>
      <c r="H11" s="17">
        <v>36600</v>
      </c>
      <c r="I11" s="16" t="s">
        <v>34</v>
      </c>
      <c r="J11" s="20" t="s">
        <v>66</v>
      </c>
      <c r="K11" s="18" t="s">
        <v>65</v>
      </c>
    </row>
    <row r="12" spans="3:11" ht="152.25" customHeight="1" x14ac:dyDescent="0.25">
      <c r="F12" s="16">
        <v>3</v>
      </c>
      <c r="G12" s="16" t="s">
        <v>35</v>
      </c>
      <c r="H12" s="17">
        <v>36600</v>
      </c>
      <c r="I12" s="16" t="s">
        <v>36</v>
      </c>
      <c r="J12" s="20" t="s">
        <v>66</v>
      </c>
      <c r="K12" s="18" t="s">
        <v>65</v>
      </c>
    </row>
    <row r="13" spans="3:11" ht="160.5" customHeight="1" x14ac:dyDescent="0.25">
      <c r="F13" s="16">
        <v>4</v>
      </c>
      <c r="G13" s="16" t="s">
        <v>37</v>
      </c>
      <c r="H13" s="17">
        <v>36600</v>
      </c>
      <c r="I13" s="16" t="s">
        <v>38</v>
      </c>
      <c r="J13" s="20" t="s">
        <v>66</v>
      </c>
      <c r="K13" s="18" t="s">
        <v>65</v>
      </c>
    </row>
    <row r="14" spans="3:11" ht="45" x14ac:dyDescent="0.25">
      <c r="F14" s="48" t="s">
        <v>0</v>
      </c>
      <c r="G14" s="49"/>
      <c r="H14" s="49"/>
      <c r="I14" s="49"/>
      <c r="J14" s="50"/>
      <c r="K14" s="21" t="s">
        <v>64</v>
      </c>
    </row>
  </sheetData>
  <mergeCells count="1">
    <mergeCell ref="F14:J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Building</vt:lpstr>
      <vt:lpstr>Land </vt:lpstr>
      <vt:lpstr>Deed details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Anirban Roy</cp:lastModifiedBy>
  <cp:lastPrinted>2022-01-07T08:12:53Z</cp:lastPrinted>
  <dcterms:created xsi:type="dcterms:W3CDTF">2021-09-16T11:33:35Z</dcterms:created>
  <dcterms:modified xsi:type="dcterms:W3CDTF">2023-09-19T11:08:38Z</dcterms:modified>
</cp:coreProperties>
</file>