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In Progress Files\Amit Jaiswal\VIS(2023-24)-PL241-204-301 gogoal hydro\"/>
    </mc:Choice>
  </mc:AlternateContent>
  <xr:revisionPtr revIDLastSave="0" documentId="13_ncr:1_{14BF9568-01DC-4FAF-9047-8F489E3EC70C}"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 name="Sheet3" sheetId="3" r:id="rId2"/>
    <sheet name="Land" sheetId="2" r:id="rId3"/>
  </sheets>
  <definedNames>
    <definedName name="_xlnm.Print_Area" localSheetId="0">Building!$A$1:$P$12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M28" i="1"/>
  <c r="M27" i="1"/>
  <c r="P15" i="1"/>
  <c r="D8" i="1"/>
  <c r="K5" i="1"/>
  <c r="M4" i="1"/>
  <c r="M17" i="1"/>
  <c r="N27" i="1"/>
  <c r="P27" i="1" s="1"/>
  <c r="I24" i="1"/>
  <c r="K6" i="1"/>
  <c r="K7" i="1"/>
  <c r="M7" i="1"/>
  <c r="M6" i="1"/>
  <c r="M5" i="1"/>
  <c r="S16" i="1"/>
  <c r="Q16" i="1"/>
  <c r="P17" i="1"/>
  <c r="O23" i="1"/>
  <c r="P23" i="1" s="1"/>
  <c r="O22" i="1"/>
  <c r="P22" i="1" s="1"/>
  <c r="O21" i="1"/>
  <c r="P21" i="1" s="1"/>
  <c r="M8" i="1" l="1"/>
  <c r="L27" i="1" s="1"/>
  <c r="N7" i="1"/>
  <c r="O7" i="1" s="1"/>
  <c r="P7" i="1" s="1"/>
  <c r="N6" i="1"/>
  <c r="O6" i="1" s="1"/>
  <c r="P6" i="1" s="1"/>
  <c r="P24" i="1"/>
  <c r="O24" i="1"/>
  <c r="Q18" i="1"/>
  <c r="K4" i="1" l="1"/>
  <c r="N4" i="1" s="1"/>
  <c r="O4" i="1" s="1"/>
  <c r="P4" i="1" s="1"/>
  <c r="J24" i="1" l="1"/>
  <c r="J25" i="1"/>
  <c r="J26" i="1" s="1"/>
  <c r="N5" i="1" l="1"/>
  <c r="N8" i="1" s="1"/>
  <c r="O5" i="1" l="1"/>
  <c r="O8" i="1" s="1"/>
  <c r="P5" i="1" l="1"/>
  <c r="P8" i="1" l="1"/>
  <c r="I17" i="1" s="1"/>
  <c r="I18" i="1" l="1"/>
  <c r="I19" i="1" s="1"/>
  <c r="F21" i="1" s="1"/>
  <c r="L18" i="1"/>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9" authorId="0" shapeId="0" xr:uid="{00000000-0006-0000-02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<sst xmlns="http://schemas.openxmlformats.org/spreadsheetml/2006/main" count="46" uniqueCount="39">
  <si>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</si>
  <si>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</si>
  <si>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</si>
  <si>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</si>
  <si>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</si>
  <si>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</si>
  <si>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</si>
  <si>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</si>
  <si>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</si>
  <si>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</si>
  <si>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</si>
  <si>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</si>
  <si>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</si>
  <si>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</si>
  <si>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</si>
  <si>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</si>
  <si>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r>
      <t>3.</t>
    </r>
    <r>
      <rPr>
        <i/>
        <sz val="10"/>
        <color theme="1"/>
        <rFont val="Calibri"/>
        <family val="2"/>
        <scheme val="minor"/>
      </rPr>
      <t xml:space="preserve"> The valuation is done by considering the depreciated replacement cost approach.</t>
    </r>
  </si>
  <si>
    <t>RV</t>
  </si>
  <si>
    <t>DV</t>
  </si>
  <si>
    <t>TOTAL FMV</t>
  </si>
  <si>
    <t>ROUND OFF</t>
  </si>
  <si>
    <t>LAND</t>
  </si>
  <si>
    <t>BUILDING</t>
  </si>
  <si>
    <t>Land value</t>
  </si>
  <si>
    <t>Circle Rate</t>
  </si>
  <si>
    <t xml:space="preserve">Ground Floor </t>
  </si>
  <si>
    <t>total</t>
  </si>
  <si>
    <t>Building value</t>
  </si>
  <si>
    <r>
      <t xml:space="preserve">Built-up Area  Rate 
</t>
    </r>
    <r>
      <rPr>
        <b/>
        <i/>
        <sz val="10"/>
        <rFont val="Calibri"/>
        <family val="2"/>
        <scheme val="minor"/>
      </rPr>
      <t>(in per sq.ft)</t>
    </r>
  </si>
  <si>
    <t>First Floor</t>
  </si>
  <si>
    <t>Second Floor</t>
  </si>
  <si>
    <t xml:space="preserve">RCC framed structure </t>
  </si>
  <si>
    <t>Boundary Wall</t>
  </si>
  <si>
    <t>Replacement Market value
(INR)</t>
  </si>
  <si>
    <t>Basement</t>
  </si>
  <si>
    <t>Under Construction</t>
  </si>
  <si>
    <t>BUILDING VALUATION OF M/S. GOGOAL HYDRO PVT. LTD.</t>
  </si>
  <si>
    <r>
      <t xml:space="preserve">1. </t>
    </r>
    <r>
      <rPr>
        <b/>
        <i/>
        <sz val="10"/>
        <color theme="1"/>
        <rFont val="Calibri"/>
        <family val="2"/>
        <scheme val="minor"/>
      </rPr>
      <t>All the details pertaing to the building area statement such as area, floor, etc has been taken from Physical measurement taken during site survey since no other relevant building area statement has been provided to us by the bank or client.</t>
    </r>
  </si>
  <si>
    <r>
      <t xml:space="preserve">2. </t>
    </r>
    <r>
      <rPr>
        <i/>
        <sz val="10"/>
        <color theme="1"/>
        <rFont val="Calibri"/>
        <family val="2"/>
        <scheme val="minor"/>
      </rPr>
      <t>All the structure that has been taken in the area statemnet belonging to M/s Gogoal Hydro Pvt.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</si>
</sst>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quot;₹&quot;\ * #,##0_ ;_ &quot;₹&quot;\ * \-#,##0_ ;_ &quot;₹&quot;\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164" fontId="0" fillId="0" borderId="1" xfId="2" applyNumberFormat="1" applyFont="1" applyBorder="1" applyAlignment="1">
      <alignment vertical="center"/>
    </xf>
    <xf numFmtId="164" fontId="2" fillId="0" borderId="1" xfId="2" applyNumberFormat="1" applyFont="1" applyBorder="1" applyAlignment="1">
      <alignment horizontal="left" vertical="center"/>
    </xf>
    <xf numFmtId="164" fontId="5" fillId="2" borderId="1" xfId="2" applyNumberFormat="1" applyFont="1" applyFill="1" applyBorder="1" applyAlignment="1">
      <alignment horizontal="left" vertical="center" wrapText="1"/>
    </xf>
    <xf numFmtId="164" fontId="0" fillId="0" borderId="0" xfId="2" applyNumberFormat="1" applyFont="1" applyAlignment="1">
      <alignment horizontal="left"/>
    </xf>
    <xf numFmtId="0" fontId="14" fillId="6" borderId="0" xfId="0" applyFont="1" applyFill="1" applyAlignment="1">
      <alignment horizontal="center"/>
    </xf>
    <xf numFmtId="167" fontId="0" fillId="0" borderId="0" xfId="0" applyNumberFormat="1"/>
    <xf numFmtId="0" fontId="15" fillId="6" borderId="0" xfId="0" applyFont="1" applyFill="1"/>
    <xf numFmtId="167" fontId="0" fillId="5" borderId="0" xfId="0" applyNumberFormat="1" applyFill="1" applyAlignment="1">
      <alignment horizontal="center"/>
    </xf>
    <xf numFmtId="164" fontId="0" fillId="0" borderId="0" xfId="2" applyNumberFormat="1" applyFont="1"/>
    <xf numFmtId="166" fontId="2" fillId="5" borderId="0" xfId="1" applyNumberFormat="1" applyFont="1" applyFill="1" applyBorder="1" applyAlignment="1">
      <alignment horizontal="center" vertical="center"/>
    </xf>
    <xf numFmtId="0" fontId="16" fillId="6" borderId="0" xfId="0" applyFont="1" applyFill="1" applyAlignment="1">
      <alignment horizontal="center"/>
    </xf>
    <xf numFmtId="0" fontId="0" fillId="0" borderId="1" xfId="0" applyBorder="1"/>
    <xf numFmtId="164" fontId="0" fillId="0" borderId="1" xfId="2" applyNumberFormat="1" applyFont="1" applyBorder="1" applyAlignment="1">
      <alignment horizontal="left"/>
    </xf>
    <xf numFmtId="0" fontId="0" fillId="0" borderId="1" xfId="0" applyBorder="1" applyAlignment="1">
      <alignment horizontal="center"/>
    </xf>
    <xf numFmtId="168" fontId="0" fillId="0" borderId="1" xfId="0" applyNumberFormat="1" applyBorder="1"/>
    <xf numFmtId="166" fontId="0" fillId="0" borderId="1" xfId="0" applyNumberFormat="1" applyBorder="1"/>
    <xf numFmtId="166" fontId="0" fillId="0" borderId="1" xfId="0" applyNumberFormat="1" applyBorder="1" applyAlignment="1">
      <alignment horizontal="center"/>
    </xf>
    <xf numFmtId="0" fontId="0" fillId="5" borderId="0" xfId="0" applyFill="1" applyAlignment="1">
      <alignment horizontal="center"/>
    </xf>
    <xf numFmtId="166" fontId="0" fillId="5" borderId="0" xfId="1" applyNumberFormat="1" applyFont="1" applyFill="1" applyAlignment="1">
      <alignment horizontal="center"/>
    </xf>
    <xf numFmtId="9" fontId="0" fillId="0" borderId="1" xfId="3" applyFont="1" applyBorder="1" applyAlignment="1">
      <alignment horizont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3"/>
  <sheetViews>
    <sheetView tabSelected="1" zoomScale="80" zoomScaleNormal="80" zoomScaleSheetLayoutView="85" workbookViewId="0">
      <selection activeCell="S9" sqref="S9"/>
    </sheetView>
  </sheetViews>
  <sheetFormatPr defaultRowHeight="15" x14ac:dyDescent="0.25"/>
  <cols>
    <col min="1" max="1" width="6.42578125" customWidth="1"/>
    <col min="2" max="2" width="13.85546875" customWidth="1"/>
    <col min="3" max="3" width="26.7109375" style="16" customWidth="1"/>
    <col min="4" max="4" width="8.28515625" style="28" customWidth="1"/>
    <col min="5" max="5" width="8.140625" customWidth="1"/>
    <col min="6" max="6" width="20.140625" bestFit="1" customWidth="1"/>
    <col min="7" max="7" width="9.5703125" customWidth="1"/>
    <col min="8" max="8" width="11" hidden="1" customWidth="1"/>
    <col min="9" max="9" width="15.28515625" bestFit="1" customWidth="1"/>
    <col min="10" max="10" width="8.85546875" hidden="1" customWidth="1"/>
    <col min="11" max="11" width="7.7109375" hidden="1" customWidth="1"/>
    <col min="12" max="12" width="12.7109375" customWidth="1"/>
    <col min="13" max="13" width="14.28515625" customWidth="1"/>
    <col min="14" max="14" width="21" hidden="1" customWidth="1"/>
    <col min="15" max="15" width="18.140625" hidden="1" customWidth="1"/>
    <col min="16" max="16" width="16.85546875" style="19" hidden="1" customWidth="1"/>
    <col min="17" max="17" width="17" bestFit="1" customWidth="1"/>
    <col min="18" max="19" width="14.28515625" bestFit="1" customWidth="1"/>
  </cols>
  <sheetData>
    <row r="2" spans="1:19" ht="15.75" customHeight="1" x14ac:dyDescent="0.25">
      <c r="A2" s="46" t="s">
        <v>36</v>
      </c>
      <c r="B2" s="47"/>
      <c r="C2" s="47"/>
      <c r="D2" s="47"/>
      <c r="E2" s="47"/>
      <c r="F2" s="47"/>
      <c r="G2" s="47"/>
      <c r="H2" s="47"/>
      <c r="I2" s="47"/>
      <c r="J2" s="47"/>
      <c r="K2" s="47"/>
      <c r="L2" s="47"/>
      <c r="M2" s="47"/>
      <c r="N2" s="47"/>
      <c r="O2" s="47"/>
      <c r="P2" s="48"/>
    </row>
    <row r="3" spans="1:19" s="14" customFormat="1" ht="73.5" customHeight="1" x14ac:dyDescent="0.25">
      <c r="A3" s="12" t="s">
        <v>0</v>
      </c>
      <c r="B3" s="12" t="s">
        <v>1</v>
      </c>
      <c r="C3" s="13" t="s">
        <v>4</v>
      </c>
      <c r="D3" s="27" t="s">
        <v>14</v>
      </c>
      <c r="E3" s="13" t="s">
        <v>11</v>
      </c>
      <c r="F3" s="13" t="s">
        <v>2</v>
      </c>
      <c r="G3" s="13" t="s">
        <v>3</v>
      </c>
      <c r="H3" s="13" t="s">
        <v>12</v>
      </c>
      <c r="I3" s="13" t="s">
        <v>13</v>
      </c>
      <c r="J3" s="13" t="s">
        <v>5</v>
      </c>
      <c r="K3" s="13" t="s">
        <v>7</v>
      </c>
      <c r="L3" s="13" t="s">
        <v>28</v>
      </c>
      <c r="M3" s="13" t="s">
        <v>33</v>
      </c>
      <c r="N3" s="13" t="s">
        <v>8</v>
      </c>
      <c r="O3" s="13" t="s">
        <v>9</v>
      </c>
      <c r="P3" s="13" t="s">
        <v>10</v>
      </c>
    </row>
    <row r="4" spans="1:19" x14ac:dyDescent="0.25">
      <c r="A4" s="36">
        <v>1</v>
      </c>
      <c r="B4" s="36" t="s">
        <v>34</v>
      </c>
      <c r="C4" s="15" t="s">
        <v>31</v>
      </c>
      <c r="D4" s="37">
        <v>4050</v>
      </c>
      <c r="E4" s="38">
        <v>12</v>
      </c>
      <c r="F4" s="36" t="s">
        <v>35</v>
      </c>
      <c r="G4" s="38">
        <v>2023</v>
      </c>
      <c r="H4" s="2">
        <v>0</v>
      </c>
      <c r="I4" s="38">
        <v>60</v>
      </c>
      <c r="J4" s="44">
        <v>0.1</v>
      </c>
      <c r="K4" s="5">
        <f>(1-J5)/I5</f>
        <v>1.5000000000000001E-2</v>
      </c>
      <c r="L4" s="38">
        <v>800</v>
      </c>
      <c r="M4" s="6">
        <f>D4*L4</f>
        <v>3240000</v>
      </c>
      <c r="N4" s="39">
        <f>M4*K4*H4</f>
        <v>0</v>
      </c>
      <c r="O4" s="40">
        <f>M4-N4</f>
        <v>3240000</v>
      </c>
      <c r="P4" s="41">
        <f>O4</f>
        <v>3240000</v>
      </c>
    </row>
    <row r="5" spans="1:19" x14ac:dyDescent="0.25">
      <c r="A5" s="36">
        <v>2</v>
      </c>
      <c r="B5" s="15" t="s">
        <v>25</v>
      </c>
      <c r="C5" s="15" t="s">
        <v>31</v>
      </c>
      <c r="D5" s="25">
        <v>4370.18</v>
      </c>
      <c r="E5" s="10">
        <v>12</v>
      </c>
      <c r="F5" s="36" t="s">
        <v>35</v>
      </c>
      <c r="G5" s="2">
        <v>2023</v>
      </c>
      <c r="H5" s="2">
        <v>0</v>
      </c>
      <c r="I5" s="2">
        <v>60</v>
      </c>
      <c r="J5" s="3">
        <v>0.1</v>
      </c>
      <c r="K5" s="5">
        <f>(1-J6)/I6</f>
        <v>1.5000000000000001E-2</v>
      </c>
      <c r="L5" s="38">
        <v>800</v>
      </c>
      <c r="M5" s="6">
        <f>L5*D5</f>
        <v>3496144</v>
      </c>
      <c r="N5" s="6">
        <f>M5*K4*H5</f>
        <v>0</v>
      </c>
      <c r="O5" s="6">
        <f>MAX(M5-N5,0)</f>
        <v>3496144</v>
      </c>
      <c r="P5" s="6">
        <f>O5</f>
        <v>3496144</v>
      </c>
      <c r="Q5" s="11"/>
      <c r="R5" s="1"/>
      <c r="S5" s="1"/>
    </row>
    <row r="6" spans="1:19" x14ac:dyDescent="0.25">
      <c r="A6" s="36">
        <v>3</v>
      </c>
      <c r="B6" s="15" t="s">
        <v>29</v>
      </c>
      <c r="C6" s="15" t="s">
        <v>31</v>
      </c>
      <c r="D6" s="25">
        <v>4370.18</v>
      </c>
      <c r="E6" s="10">
        <v>12</v>
      </c>
      <c r="F6" s="36" t="s">
        <v>35</v>
      </c>
      <c r="G6" s="2">
        <v>2023</v>
      </c>
      <c r="H6" s="2">
        <v>0</v>
      </c>
      <c r="I6" s="2">
        <v>60</v>
      </c>
      <c r="J6" s="3">
        <v>0.1</v>
      </c>
      <c r="K6" s="5">
        <f t="shared" ref="K6:K7" si="0">(1-J6)/I6</f>
        <v>1.5000000000000001E-2</v>
      </c>
      <c r="L6" s="38">
        <v>800</v>
      </c>
      <c r="M6" s="6">
        <f t="shared" ref="M6:M7" si="1">L6*D6</f>
        <v>3496144</v>
      </c>
      <c r="N6" s="6">
        <f t="shared" ref="N6:N7" si="2">M6*K6*H6</f>
        <v>0</v>
      </c>
      <c r="O6" s="6">
        <f t="shared" ref="O6:O7" si="3">MAX(M6-N6,0)</f>
        <v>3496144</v>
      </c>
      <c r="P6" s="6">
        <f>O6</f>
        <v>3496144</v>
      </c>
      <c r="Q6" s="11"/>
      <c r="R6" s="1"/>
      <c r="S6" s="1"/>
    </row>
    <row r="7" spans="1:19" x14ac:dyDescent="0.25">
      <c r="A7" s="36">
        <v>4</v>
      </c>
      <c r="B7" s="15" t="s">
        <v>30</v>
      </c>
      <c r="C7" s="15" t="s">
        <v>31</v>
      </c>
      <c r="D7" s="25">
        <v>4370.18</v>
      </c>
      <c r="E7" s="10">
        <v>12</v>
      </c>
      <c r="F7" s="36" t="s">
        <v>35</v>
      </c>
      <c r="G7" s="2">
        <v>2023</v>
      </c>
      <c r="H7" s="2">
        <v>0</v>
      </c>
      <c r="I7" s="2">
        <v>60</v>
      </c>
      <c r="J7" s="3">
        <v>0.1</v>
      </c>
      <c r="K7" s="5">
        <f t="shared" si="0"/>
        <v>1.5000000000000001E-2</v>
      </c>
      <c r="L7" s="38">
        <v>800</v>
      </c>
      <c r="M7" s="6">
        <f t="shared" si="1"/>
        <v>3496144</v>
      </c>
      <c r="N7" s="6">
        <f t="shared" si="2"/>
        <v>0</v>
      </c>
      <c r="O7" s="6">
        <f t="shared" si="3"/>
        <v>3496144</v>
      </c>
      <c r="P7" s="6">
        <f>O7</f>
        <v>3496144</v>
      </c>
      <c r="Q7" s="11"/>
      <c r="R7" s="1"/>
      <c r="S7" s="1"/>
    </row>
    <row r="8" spans="1:19" ht="21" customHeight="1" x14ac:dyDescent="0.25">
      <c r="A8" s="49" t="s">
        <v>6</v>
      </c>
      <c r="B8" s="49"/>
      <c r="C8" s="49"/>
      <c r="D8" s="26">
        <f>SUM(D4:D7)</f>
        <v>17160.54</v>
      </c>
      <c r="E8" s="9"/>
      <c r="F8" s="49"/>
      <c r="G8" s="49"/>
      <c r="H8" s="49"/>
      <c r="I8" s="49"/>
      <c r="J8" s="49"/>
      <c r="K8" s="49"/>
      <c r="L8" s="49"/>
      <c r="M8" s="7">
        <f>SUM(M4:M7)</f>
        <v>13728432</v>
      </c>
      <c r="N8" s="7">
        <f>SUM(N4:N7)</f>
        <v>0</v>
      </c>
      <c r="O8" s="7">
        <f>SUM(O4:O7)</f>
        <v>13728432</v>
      </c>
      <c r="P8" s="7">
        <f>SUM(P4:P7)</f>
        <v>13728432</v>
      </c>
      <c r="Q8" s="11"/>
    </row>
    <row r="9" spans="1:19" x14ac:dyDescent="0.25">
      <c r="A9" s="51" t="s">
        <v>15</v>
      </c>
      <c r="B9" s="51"/>
      <c r="C9" s="51"/>
      <c r="D9" s="51"/>
      <c r="E9" s="51"/>
      <c r="F9" s="51"/>
      <c r="G9" s="51"/>
      <c r="H9" s="51"/>
      <c r="I9" s="51"/>
      <c r="J9" s="51"/>
      <c r="K9" s="51"/>
      <c r="L9" s="51"/>
      <c r="M9" s="51"/>
      <c r="N9" s="51"/>
      <c r="O9" s="51"/>
      <c r="P9" s="51"/>
      <c r="Q9" s="11"/>
    </row>
    <row r="10" spans="1:19" ht="29.25" customHeight="1" x14ac:dyDescent="0.25">
      <c r="A10" s="50" t="s">
        <v>37</v>
      </c>
      <c r="B10" s="50"/>
      <c r="C10" s="50"/>
      <c r="D10" s="50"/>
      <c r="E10" s="50"/>
      <c r="F10" s="50"/>
      <c r="G10" s="50"/>
      <c r="H10" s="50"/>
      <c r="I10" s="50"/>
      <c r="J10" s="50"/>
      <c r="K10" s="50"/>
      <c r="L10" s="50"/>
      <c r="M10" s="50"/>
      <c r="N10" s="50"/>
      <c r="O10" s="50"/>
      <c r="P10" s="50"/>
      <c r="Q10" s="11"/>
    </row>
    <row r="11" spans="1:19" x14ac:dyDescent="0.25">
      <c r="A11" s="50" t="s">
        <v>38</v>
      </c>
      <c r="B11" s="45"/>
      <c r="C11" s="45"/>
      <c r="D11" s="45"/>
      <c r="E11" s="45"/>
      <c r="F11" s="45"/>
      <c r="G11" s="45"/>
      <c r="H11" s="45"/>
      <c r="I11" s="45"/>
      <c r="J11" s="45"/>
      <c r="K11" s="45"/>
      <c r="L11" s="45"/>
      <c r="M11" s="45"/>
      <c r="N11" s="45"/>
      <c r="O11" s="45"/>
      <c r="P11" s="45"/>
      <c r="Q11" s="11"/>
    </row>
    <row r="12" spans="1:19" x14ac:dyDescent="0.25">
      <c r="A12" s="45" t="s">
        <v>16</v>
      </c>
      <c r="B12" s="45"/>
      <c r="C12" s="45"/>
      <c r="D12" s="45"/>
      <c r="E12" s="45"/>
      <c r="F12" s="45"/>
      <c r="G12" s="45"/>
      <c r="H12" s="45"/>
      <c r="I12" s="45"/>
      <c r="J12" s="45"/>
      <c r="K12" s="45"/>
      <c r="L12" s="45"/>
      <c r="M12" s="45"/>
      <c r="N12" s="45"/>
      <c r="O12" s="45"/>
      <c r="P12" s="45"/>
      <c r="Q12" s="11"/>
    </row>
    <row r="13" spans="1:19" x14ac:dyDescent="0.25">
      <c r="Q13" s="11"/>
    </row>
    <row r="14" spans="1:19" ht="18.75" x14ac:dyDescent="0.3">
      <c r="O14" s="35" t="s">
        <v>24</v>
      </c>
      <c r="P14" s="42"/>
      <c r="Q14" s="11"/>
    </row>
    <row r="15" spans="1:19" ht="15.75" x14ac:dyDescent="0.25">
      <c r="H15" s="20" t="s">
        <v>32</v>
      </c>
      <c r="I15" s="22">
        <v>0</v>
      </c>
      <c r="O15" s="29" t="s">
        <v>23</v>
      </c>
      <c r="P15" s="43">
        <f>742.65*P16</f>
        <v>25992750</v>
      </c>
      <c r="Q15" s="11"/>
    </row>
    <row r="16" spans="1:19" ht="15.75" x14ac:dyDescent="0.25">
      <c r="H16" s="20" t="s">
        <v>21</v>
      </c>
      <c r="I16" s="22">
        <f>6000*742.65*10.764</f>
        <v>47963307.599999994</v>
      </c>
      <c r="O16" s="29" t="s">
        <v>24</v>
      </c>
      <c r="P16" s="43">
        <v>35000</v>
      </c>
      <c r="Q16" s="32">
        <f>P16*83.6</f>
        <v>2926000</v>
      </c>
      <c r="S16">
        <f>1992.37/2</f>
        <v>996.18499999999995</v>
      </c>
    </row>
    <row r="17" spans="5:19" ht="15.75" x14ac:dyDescent="0.25">
      <c r="H17" s="20" t="s">
        <v>22</v>
      </c>
      <c r="I17" s="22">
        <f>P8</f>
        <v>13728432</v>
      </c>
      <c r="M17">
        <f>4000*1.196</f>
        <v>4784</v>
      </c>
      <c r="O17" s="31" t="s">
        <v>27</v>
      </c>
      <c r="P17" s="42">
        <f>(0.9/60)*2</f>
        <v>3.0000000000000002E-2</v>
      </c>
      <c r="Q17" s="11"/>
    </row>
    <row r="18" spans="5:19" ht="30" x14ac:dyDescent="0.25">
      <c r="H18" s="21" t="s">
        <v>19</v>
      </c>
      <c r="I18" s="34">
        <f>I15+I17+I16</f>
        <v>61691739.599999994</v>
      </c>
      <c r="L18" s="30">
        <f>I16+I17</f>
        <v>61691739.599999994</v>
      </c>
      <c r="Q18" s="11">
        <f>Q16*P17</f>
        <v>87780</v>
      </c>
    </row>
    <row r="19" spans="5:19" ht="18" customHeight="1" x14ac:dyDescent="0.25">
      <c r="H19" s="21" t="s">
        <v>20</v>
      </c>
      <c r="I19" s="23">
        <f>ROUND(I18,-5)</f>
        <v>61700000</v>
      </c>
      <c r="Q19" s="11"/>
    </row>
    <row r="20" spans="5:19" x14ac:dyDescent="0.25">
      <c r="E20" s="20" t="s">
        <v>17</v>
      </c>
      <c r="F20" s="24">
        <f>0.85*I19</f>
        <v>52445000</v>
      </c>
      <c r="Q20" s="11"/>
    </row>
    <row r="21" spans="5:19" x14ac:dyDescent="0.25">
      <c r="E21" s="20" t="s">
        <v>18</v>
      </c>
      <c r="F21" s="24">
        <f>0.75*I19</f>
        <v>46275000</v>
      </c>
      <c r="M21">
        <v>101.71</v>
      </c>
      <c r="N21">
        <v>14000</v>
      </c>
      <c r="O21">
        <f>M21*N21</f>
        <v>1423940</v>
      </c>
      <c r="P21" s="19" t="e">
        <f>O21-#REF!</f>
        <v>#REF!</v>
      </c>
      <c r="Q21" s="11"/>
    </row>
    <row r="22" spans="5:19" ht="15" customHeight="1" x14ac:dyDescent="0.25">
      <c r="M22">
        <v>83.28</v>
      </c>
      <c r="N22">
        <v>14000</v>
      </c>
      <c r="O22">
        <f>M22*N22</f>
        <v>1165920</v>
      </c>
      <c r="P22" s="19" t="e">
        <f>O22-#REF!</f>
        <v>#REF!</v>
      </c>
      <c r="Q22" s="11"/>
    </row>
    <row r="23" spans="5:19" x14ac:dyDescent="0.25">
      <c r="M23">
        <v>18.28</v>
      </c>
      <c r="N23">
        <v>14000</v>
      </c>
      <c r="O23">
        <f>M23*N23</f>
        <v>255920.00000000003</v>
      </c>
      <c r="P23" s="19" t="e">
        <f>O23-#REF!</f>
        <v>#REF!</v>
      </c>
    </row>
    <row r="24" spans="5:19" x14ac:dyDescent="0.25">
      <c r="I24" s="33">
        <f>260*5000</f>
        <v>1300000</v>
      </c>
      <c r="J24" s="1">
        <f>K4*13</f>
        <v>0.19500000000000001</v>
      </c>
      <c r="N24" t="s">
        <v>26</v>
      </c>
      <c r="O24">
        <f>O21+O22+O23</f>
        <v>2845780</v>
      </c>
      <c r="P24" s="19" t="e">
        <f>P21+P22+P23</f>
        <v>#REF!</v>
      </c>
      <c r="Q24" s="8"/>
      <c r="R24" s="4"/>
      <c r="S24" s="4"/>
    </row>
    <row r="25" spans="5:19" x14ac:dyDescent="0.25">
      <c r="J25" s="1">
        <f>K4*H5*I24</f>
        <v>0</v>
      </c>
    </row>
    <row r="26" spans="5:19" x14ac:dyDescent="0.25">
      <c r="J26" s="1">
        <f>I24-J25</f>
        <v>1300000</v>
      </c>
    </row>
    <row r="27" spans="5:19" x14ac:dyDescent="0.25">
      <c r="L27" s="4">
        <f>M8*0.8</f>
        <v>10982745.600000001</v>
      </c>
      <c r="M27">
        <f>742.65*10.764</f>
        <v>7993.8845999999994</v>
      </c>
      <c r="N27">
        <f>28000*0.9</f>
        <v>25200</v>
      </c>
      <c r="P27" s="19">
        <f>N27/1.196</f>
        <v>21070.234113712377</v>
      </c>
    </row>
    <row r="28" spans="5:19" x14ac:dyDescent="0.25">
      <c r="M28">
        <f>6500*M27</f>
        <v>51960249.899999999</v>
      </c>
    </row>
    <row r="33" ht="15" customHeight="1" x14ac:dyDescent="0.25"/>
  </sheetData>
  <mergeCells count="7">
    <mergeCell ref="A12:P12"/>
    <mergeCell ref="A2:P2"/>
    <mergeCell ref="A8:C8"/>
    <mergeCell ref="F8:L8"/>
    <mergeCell ref="A10:P10"/>
    <mergeCell ref="A11:P11"/>
    <mergeCell ref="A9:P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17"/>
      <c r="C5" s="17"/>
      <c r="D5" s="17"/>
      <c r="E5" s="18"/>
    </row>
    <row r="6" spans="2:5" x14ac:dyDescent="0.25">
      <c r="B6" s="2"/>
      <c r="C6" s="2"/>
      <c r="D6" s="2"/>
      <c r="E6" s="2"/>
    </row>
    <row r="7" spans="2:5" x14ac:dyDescent="0.25">
      <c r="B7" s="2"/>
      <c r="C7" s="2"/>
      <c r="D7" s="2"/>
      <c r="E7" s="2"/>
    </row>
    <row r="8" spans="2:5" x14ac:dyDescent="0.25">
      <c r="B8" s="2"/>
      <c r="C8" s="2"/>
      <c r="D8" s="2"/>
      <c r="E8" s="2"/>
    </row>
    <row r="9" spans="2:5" x14ac:dyDescent="0.25">
      <c r="B9" s="52"/>
      <c r="C9" s="53"/>
      <c r="D9" s="54"/>
      <c r="E9" s="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Amit Jaiswal</cp:lastModifiedBy>
  <cp:lastPrinted>2022-01-07T08:12:53Z</cp:lastPrinted>
  <dcterms:created xsi:type="dcterms:W3CDTF">2021-09-16T11:33:35Z</dcterms:created>
  <dcterms:modified xsi:type="dcterms:W3CDTF">2023-08-26T09:14:44Z</dcterms:modified>
</cp:coreProperties>
</file>