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 Progress Files\Mahesh Joshi\uploads\VIS(2023-24)-PL256-214-318\"/>
    </mc:Choice>
  </mc:AlternateContent>
  <bookViews>
    <workbookView xWindow="0" yWindow="0" windowWidth="24000" windowHeight="9735"/>
  </bookViews>
  <sheets>
    <sheet name="working" sheetId="2" r:id="rId1"/>
    <sheet name="Sheet1" sheetId="1" r:id="rId2"/>
    <sheet name="Sheet2" sheetId="3" r:id="rId3"/>
    <sheet name="Sheet3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" i="2" l="1"/>
  <c r="J5" i="2"/>
  <c r="F5" i="2"/>
  <c r="F4" i="2"/>
  <c r="O5" i="2"/>
  <c r="M5" i="2"/>
  <c r="O4" i="2"/>
  <c r="O18" i="1"/>
  <c r="N18" i="1"/>
  <c r="K13" i="1"/>
  <c r="M6" i="4"/>
  <c r="K5" i="4"/>
  <c r="I5" i="4"/>
  <c r="F6" i="4"/>
  <c r="D4" i="4"/>
  <c r="I3" i="3"/>
  <c r="G3" i="3"/>
  <c r="D3" i="3"/>
  <c r="G4" i="1"/>
  <c r="G5" i="1"/>
  <c r="E5" i="1"/>
  <c r="C5" i="1"/>
  <c r="M4" i="2"/>
  <c r="J4" i="2"/>
  <c r="F6" i="2" l="1"/>
  <c r="W6" i="2"/>
  <c r="W8" i="2" s="1"/>
  <c r="J3" i="3"/>
  <c r="K3" i="3" s="1"/>
  <c r="M3" i="3" s="1"/>
  <c r="P5" i="2"/>
  <c r="Q5" i="2" s="1"/>
  <c r="S5" i="2" s="1"/>
  <c r="G6" i="2"/>
  <c r="O6" i="2"/>
  <c r="P4" i="2"/>
  <c r="Q4" i="2" l="1"/>
  <c r="Q6" i="2" s="1"/>
  <c r="P6" i="2"/>
  <c r="S4" i="2" l="1"/>
  <c r="S6" i="2" s="1"/>
</calcChain>
</file>

<file path=xl/sharedStrings.xml><?xml version="1.0" encoding="utf-8"?>
<sst xmlns="http://schemas.openxmlformats.org/spreadsheetml/2006/main" count="44" uniqueCount="37">
  <si>
    <t>SR. No.</t>
  </si>
  <si>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</si>
  <si>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</si>
  <si>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</si>
  <si>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</si>
  <si>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</si>
  <si>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</si>
  <si>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</si>
  <si>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</si>
  <si>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</si>
  <si>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</si>
  <si>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Depreciated Replacement Market Value
(INR)</t>
  </si>
  <si>
    <t>TOTAL</t>
  </si>
  <si>
    <t>Remarks:</t>
  </si>
  <si>
    <t>Detoration</t>
  </si>
  <si>
    <t>Details of Building</t>
  </si>
  <si>
    <t>Boundary wall valuation</t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</si>
  <si>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</si>
  <si>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</si>
  <si>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</si>
  <si>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Discounting Factor</t>
  </si>
  <si>
    <t>Covered area (in sq.mtr)</t>
  </si>
  <si>
    <t>Covered Area 
(in sq ft)</t>
  </si>
  <si>
    <t>Height in Feet</t>
  </si>
  <si>
    <r>
      <t xml:space="preserve">Wall
</t>
    </r>
    <r>
      <rPr>
        <b/>
        <i/>
        <sz val="10"/>
        <rFont val="Calibri"/>
        <family val="2"/>
        <scheme val="minor"/>
      </rPr>
      <t>(in Running mtr.)As per approved plan approx.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</si>
  <si>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mtr)</t>
    </r>
  </si>
  <si>
    <t>1/1.19</t>
  </si>
  <si>
    <t xml:space="preserve">Year of Construction </t>
  </si>
  <si>
    <t>Ground</t>
  </si>
  <si>
    <t>First</t>
  </si>
  <si>
    <t>1. All the details pertaing to the building area statement such as area, floor, etc has been taken from the ovr</t>
  </si>
  <si>
    <t xml:space="preserve">2.The maintinence of the building is averege as per site survey observation. </t>
  </si>
  <si>
    <t>factor</t>
  </si>
  <si>
    <t>RCC</t>
  </si>
  <si>
    <t>GI Shed</t>
  </si>
  <si>
    <t>M/S. DANGWAL POULTRY FARM|POULTRY FARM NEAR FATEHPUR POST OFFICE, VILLAGE FATEHPUR TANDA,
TEHSIL- DOIWALA, DISTRICT DEHRADUN</t>
  </si>
  <si>
    <t>3. Age of construction taken from the information as per Old Valuation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</si>
</sst>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  <numFmt numFmtId="167" formatCode="&quot;₹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9" fontId="2" fillId="2" borderId="1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165" fontId="0" fillId="0" borderId="0" xfId="0" applyNumberFormat="1"/>
    <xf numFmtId="43" fontId="0" fillId="0" borderId="0" xfId="0" applyNumberFormat="1"/>
    <xf numFmtId="2" fontId="2" fillId="0" borderId="1" xfId="0" applyNumberFormat="1" applyFont="1" applyBorder="1" applyAlignment="1">
      <alignment horizontal="center" vertical="center" wrapText="1"/>
    </xf>
    <xf numFmtId="166" fontId="0" fillId="0" borderId="0" xfId="6" applyNumberFormat="1" applyFont="1"/>
    <xf numFmtId="0" fontId="6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6" fontId="0" fillId="0" borderId="1" xfId="6" applyNumberFormat="1" applyFont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166" fontId="2" fillId="2" borderId="1" xfId="6" applyNumberFormat="1" applyFont="1" applyFill="1" applyBorder="1" applyAlignment="1">
      <alignment horizontal="center" vertical="center" wrapText="1"/>
    </xf>
    <xf numFmtId="166" fontId="2" fillId="0" borderId="1" xfId="6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7" fontId="0" fillId="0" borderId="0" xfId="0" applyNumberFormat="1"/>
    <xf numFmtId="166" fontId="0" fillId="0" borderId="0" xfId="0" applyNumberFormat="1"/>
    <xf numFmtId="0" fontId="2" fillId="2" borderId="1" xfId="3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</cellXfs>
  <cellStyles count="7">
    <cellStyle name="40% - Accent1" xfId="3" builtinId="31"/>
    <cellStyle name="Comma" xfId="6" builtinId="3"/>
    <cellStyle name="Comma 2" xfId="4"/>
    <cellStyle name="Currency" xfId="1" builtinId="4"/>
    <cellStyle name="Currency 2" xfId="5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0"/>
  <sheetViews>
    <sheetView tabSelected="1" zoomScale="85" zoomScaleNormal="85" workbookViewId="0">
      <selection activeCell="T15" sqref="T15"/>
    </sheetView>
  </sheetViews>
  <sheetFormatPr defaultRowHeight="15" x14ac:dyDescent="0.25"/>
  <cols>
    <col min="1" max="1" width="2.7109375" customWidth="1"/>
    <col min="2" max="2" width="7.28515625" customWidth="1"/>
    <col min="3" max="3" width="13.5703125" customWidth="1"/>
    <col min="4" max="4" width="9" customWidth="1"/>
    <col min="5" max="5" width="10.28515625" customWidth="1"/>
    <col min="6" max="6" width="11" customWidth="1"/>
    <col min="7" max="7" width="10.140625" customWidth="1"/>
    <col min="8" max="8" width="14.42578125" customWidth="1"/>
    <col min="9" max="9" width="14.85546875" hidden="1" customWidth="1"/>
    <col min="10" max="10" width="10.42578125" customWidth="1"/>
    <col min="11" max="11" width="11.28515625" hidden="1" customWidth="1"/>
    <col min="12" max="12" width="7.7109375" hidden="1" customWidth="1"/>
    <col min="13" max="13" width="6.5703125" hidden="1" customWidth="1"/>
    <col min="14" max="14" width="11.85546875" customWidth="1"/>
    <col min="15" max="15" width="13.28515625" hidden="1" customWidth="1"/>
    <col min="16" max="17" width="15.140625" hidden="1" customWidth="1"/>
    <col min="18" max="18" width="9.85546875" hidden="1" customWidth="1"/>
    <col min="19" max="19" width="17.42578125" customWidth="1"/>
    <col min="20" max="20" width="12.7109375" customWidth="1"/>
    <col min="21" max="21" width="5.85546875" bestFit="1" customWidth="1"/>
    <col min="22" max="22" width="12.140625" bestFit="1" customWidth="1"/>
    <col min="23" max="23" width="15.5703125" customWidth="1"/>
    <col min="24" max="24" width="14.28515625" customWidth="1"/>
    <col min="25" max="25" width="12.5703125" customWidth="1"/>
    <col min="26" max="26" width="11.85546875" customWidth="1"/>
    <col min="27" max="27" width="12.42578125" customWidth="1"/>
    <col min="28" max="28" width="10.42578125" bestFit="1" customWidth="1"/>
  </cols>
  <sheetData>
    <row r="2" spans="2:23" ht="39" customHeight="1" x14ac:dyDescent="0.25">
      <c r="B2" s="31" t="s">
        <v>35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2:23" ht="60" x14ac:dyDescent="0.25">
      <c r="B3" s="28" t="s">
        <v>0</v>
      </c>
      <c r="C3" s="1" t="s">
        <v>15</v>
      </c>
      <c r="D3" s="1" t="s">
        <v>23</v>
      </c>
      <c r="E3" s="1" t="s">
        <v>1</v>
      </c>
      <c r="F3" s="1" t="s">
        <v>21</v>
      </c>
      <c r="G3" s="23" t="s">
        <v>22</v>
      </c>
      <c r="H3" s="1" t="s">
        <v>27</v>
      </c>
      <c r="I3" s="1" t="s">
        <v>2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7</v>
      </c>
      <c r="O3" s="1" t="s">
        <v>8</v>
      </c>
      <c r="P3" s="1" t="s">
        <v>9</v>
      </c>
      <c r="Q3" s="1" t="s">
        <v>10</v>
      </c>
      <c r="R3" s="2" t="s">
        <v>14</v>
      </c>
      <c r="S3" s="1" t="s">
        <v>11</v>
      </c>
    </row>
    <row r="4" spans="2:23" x14ac:dyDescent="0.25">
      <c r="B4" s="3">
        <v>1</v>
      </c>
      <c r="C4" s="25" t="s">
        <v>28</v>
      </c>
      <c r="D4" s="3">
        <v>10</v>
      </c>
      <c r="E4" s="3" t="s">
        <v>33</v>
      </c>
      <c r="F4" s="22">
        <f>G4/10.764</f>
        <v>1259.2902266815311</v>
      </c>
      <c r="G4" s="21">
        <v>13555</v>
      </c>
      <c r="H4" s="3">
        <v>2013</v>
      </c>
      <c r="I4" s="3">
        <v>2023</v>
      </c>
      <c r="J4" s="3">
        <f t="shared" ref="J4:J5" si="0">I4-H4</f>
        <v>10</v>
      </c>
      <c r="K4" s="3">
        <v>50</v>
      </c>
      <c r="L4" s="4">
        <v>0.1</v>
      </c>
      <c r="M4" s="5">
        <f>(1-L4)/K4</f>
        <v>1.8000000000000002E-2</v>
      </c>
      <c r="N4" s="6">
        <v>500</v>
      </c>
      <c r="O4" s="6">
        <f>N4*G4</f>
        <v>6777500</v>
      </c>
      <c r="P4" s="6">
        <f>O4*M4*J4</f>
        <v>1219950.0000000002</v>
      </c>
      <c r="Q4" s="6">
        <f>MAX(O4-P4,0)</f>
        <v>5557550</v>
      </c>
      <c r="R4" s="7">
        <v>0.18</v>
      </c>
      <c r="S4" s="6">
        <f>IF(Q4&gt;L4*O4,Q4*(1-R4),O4*L4)</f>
        <v>4557191</v>
      </c>
    </row>
    <row r="5" spans="2:23" x14ac:dyDescent="0.25">
      <c r="B5" s="3">
        <v>2</v>
      </c>
      <c r="C5" s="25" t="s">
        <v>29</v>
      </c>
      <c r="D5" s="3">
        <v>10</v>
      </c>
      <c r="E5" s="3" t="s">
        <v>34</v>
      </c>
      <c r="F5" s="22">
        <f t="shared" ref="F5" si="1">G5/10.764</f>
        <v>1259.2902266815311</v>
      </c>
      <c r="G5" s="21">
        <v>13555</v>
      </c>
      <c r="H5" s="3">
        <v>2013</v>
      </c>
      <c r="I5" s="3">
        <v>2023</v>
      </c>
      <c r="J5" s="3">
        <f t="shared" si="0"/>
        <v>10</v>
      </c>
      <c r="K5" s="3">
        <v>40</v>
      </c>
      <c r="L5" s="4">
        <v>0.1</v>
      </c>
      <c r="M5" s="5">
        <f t="shared" ref="M5" si="2">(1-L5)/K5</f>
        <v>2.2499999999999999E-2</v>
      </c>
      <c r="N5" s="6">
        <v>400</v>
      </c>
      <c r="O5" s="6">
        <f t="shared" ref="O5" si="3">N5*G5</f>
        <v>5422000</v>
      </c>
      <c r="P5" s="6">
        <f t="shared" ref="P5" si="4">O5*M5*J5</f>
        <v>1219950</v>
      </c>
      <c r="Q5" s="6">
        <f t="shared" ref="Q5" si="5">MAX(O5-P5,0)</f>
        <v>4202050</v>
      </c>
      <c r="R5" s="7">
        <v>0.18</v>
      </c>
      <c r="S5" s="6">
        <f t="shared" ref="S5" si="6">IF(Q5&gt;L5*O5,Q5*(1-R5),O5*L5)</f>
        <v>3445681.0000000005</v>
      </c>
      <c r="V5" t="s">
        <v>32</v>
      </c>
      <c r="W5">
        <v>0.90400000000000003</v>
      </c>
    </row>
    <row r="6" spans="2:23" ht="36" customHeight="1" x14ac:dyDescent="0.25">
      <c r="B6" s="33" t="s">
        <v>12</v>
      </c>
      <c r="C6" s="33"/>
      <c r="D6" s="33"/>
      <c r="E6" s="33"/>
      <c r="F6" s="12">
        <f>SUM(F4:F5)</f>
        <v>2518.5804533630621</v>
      </c>
      <c r="G6" s="24">
        <f>SUM(G4:G5)</f>
        <v>27110</v>
      </c>
      <c r="H6" s="34"/>
      <c r="I6" s="35"/>
      <c r="J6" s="35"/>
      <c r="K6" s="35"/>
      <c r="L6" s="35"/>
      <c r="M6" s="35"/>
      <c r="N6" s="36"/>
      <c r="O6" s="8">
        <f>SUM(O4:O5)</f>
        <v>12199500</v>
      </c>
      <c r="P6" s="8">
        <f>SUM(P4:P5)</f>
        <v>2439900</v>
      </c>
      <c r="Q6" s="8">
        <f>SUM(Q4:Q5)</f>
        <v>9759600</v>
      </c>
      <c r="R6" s="9">
        <v>0</v>
      </c>
      <c r="S6" s="8">
        <f>SUM(S4:S5)</f>
        <v>8002872</v>
      </c>
      <c r="V6">
        <v>12000</v>
      </c>
      <c r="W6" s="11">
        <f>V6*F5*W5</f>
        <v>13660780.379041249</v>
      </c>
    </row>
    <row r="7" spans="2:23" ht="22.5" customHeight="1" x14ac:dyDescent="0.25">
      <c r="B7" s="32" t="s">
        <v>13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V7">
        <v>10000</v>
      </c>
      <c r="W7" s="11">
        <f>V7*W5*F5</f>
        <v>11383983.649201041</v>
      </c>
    </row>
    <row r="8" spans="2:23" x14ac:dyDescent="0.25">
      <c r="B8" s="29" t="s">
        <v>30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W8" s="11">
        <f>SUM(W6:W7)</f>
        <v>25044764.02824229</v>
      </c>
    </row>
    <row r="9" spans="2:23" x14ac:dyDescent="0.25">
      <c r="B9" s="29" t="s">
        <v>31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</row>
    <row r="10" spans="2:23" ht="13.5" customHeight="1" x14ac:dyDescent="0.25">
      <c r="B10" s="29" t="s">
        <v>36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</row>
    <row r="12" spans="2:23" x14ac:dyDescent="0.25">
      <c r="G12" s="11"/>
    </row>
    <row r="13" spans="2:23" x14ac:dyDescent="0.25">
      <c r="H13" s="26"/>
      <c r="T13" s="27"/>
    </row>
    <row r="14" spans="2:23" x14ac:dyDescent="0.25">
      <c r="H14" s="26"/>
    </row>
    <row r="15" spans="2:23" x14ac:dyDescent="0.25">
      <c r="H15" s="26"/>
      <c r="L15" s="10"/>
    </row>
    <row r="17" spans="9:15" x14ac:dyDescent="0.25">
      <c r="O17" s="22"/>
    </row>
    <row r="20" spans="9:15" x14ac:dyDescent="0.25">
      <c r="I20" s="11"/>
    </row>
  </sheetData>
  <mergeCells count="3">
    <mergeCell ref="B10:S10"/>
    <mergeCell ref="B8:S8"/>
    <mergeCell ref="B9:S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O18"/>
  <sheetViews>
    <sheetView topLeftCell="A22" workbookViewId="0">
      <selection activeCell="P73" sqref="P73"/>
    </sheetView>
  </sheetViews>
  <sheetFormatPr defaultRowHeight="15" x14ac:dyDescent="0.25"/>
  <cols>
    <col min="2" max="2" width="12.42578125" bestFit="1" customWidth="1"/>
    <col min="3" max="3" width="14.28515625" bestFit="1" customWidth="1"/>
    <col min="5" max="5" width="14.28515625" bestFit="1" customWidth="1"/>
    <col min="8" max="8" width="20" customWidth="1"/>
    <col min="11" max="11" width="13.5703125" customWidth="1"/>
  </cols>
  <sheetData>
    <row r="3" spans="3:14" x14ac:dyDescent="0.25">
      <c r="C3">
        <v>87120</v>
      </c>
      <c r="E3">
        <v>7943455</v>
      </c>
      <c r="G3">
        <v>36000000</v>
      </c>
    </row>
    <row r="4" spans="3:14" x14ac:dyDescent="0.25">
      <c r="C4">
        <v>500</v>
      </c>
      <c r="E4">
        <v>2</v>
      </c>
      <c r="G4">
        <f>60000</f>
        <v>60000</v>
      </c>
    </row>
    <row r="5" spans="3:14" x14ac:dyDescent="0.25">
      <c r="C5" s="13">
        <f>C4*C3</f>
        <v>43560000</v>
      </c>
      <c r="E5" s="13">
        <f>E4*E3</f>
        <v>15886910</v>
      </c>
      <c r="G5">
        <f>G3/G4</f>
        <v>600</v>
      </c>
    </row>
    <row r="12" spans="3:14" x14ac:dyDescent="0.25">
      <c r="H12">
        <v>2003</v>
      </c>
      <c r="K12">
        <v>2017</v>
      </c>
    </row>
    <row r="13" spans="3:14" x14ac:dyDescent="0.25">
      <c r="H13" s="13">
        <v>6000000</v>
      </c>
      <c r="K13">
        <f>M161</f>
        <v>0</v>
      </c>
    </row>
    <row r="16" spans="3:14" x14ac:dyDescent="0.25">
      <c r="N16" t="s">
        <v>26</v>
      </c>
    </row>
    <row r="18" spans="14:15" x14ac:dyDescent="0.25">
      <c r="N18">
        <f>1/1.19</f>
        <v>0.84033613445378152</v>
      </c>
      <c r="O18">
        <f>N18*10.764</f>
        <v>9.045378151260504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workbookViewId="0">
      <selection activeCell="H9" sqref="H9"/>
    </sheetView>
  </sheetViews>
  <sheetFormatPr defaultRowHeight="15" x14ac:dyDescent="0.25"/>
  <cols>
    <col min="1" max="2" width="8.7109375" bestFit="1" customWidth="1"/>
    <col min="3" max="3" width="8.42578125" bestFit="1" customWidth="1"/>
    <col min="5" max="5" width="8.5703125" bestFit="1" customWidth="1"/>
    <col min="6" max="6" width="7.7109375" bestFit="1" customWidth="1"/>
    <col min="7" max="7" width="9" customWidth="1"/>
    <col min="8" max="8" width="8" customWidth="1"/>
    <col min="9" max="9" width="11.5703125" customWidth="1"/>
    <col min="10" max="10" width="10.5703125" customWidth="1"/>
    <col min="11" max="11" width="11.5703125" customWidth="1"/>
    <col min="12" max="12" width="8.7109375" customWidth="1"/>
    <col min="13" max="13" width="11.5703125" bestFit="1" customWidth="1"/>
  </cols>
  <sheetData>
    <row r="1" spans="1:13" ht="15.75" x14ac:dyDescent="0.25">
      <c r="A1" s="30" t="s">
        <v>16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104.25" x14ac:dyDescent="0.25">
      <c r="A2" s="14" t="s">
        <v>24</v>
      </c>
      <c r="B2" s="14" t="s">
        <v>17</v>
      </c>
      <c r="C2" s="14" t="s">
        <v>2</v>
      </c>
      <c r="D2" s="14" t="s">
        <v>18</v>
      </c>
      <c r="E2" s="14" t="s">
        <v>19</v>
      </c>
      <c r="F2" s="14" t="s">
        <v>5</v>
      </c>
      <c r="G2" s="14" t="s">
        <v>6</v>
      </c>
      <c r="H2" s="14" t="s">
        <v>25</v>
      </c>
      <c r="I2" s="14" t="s">
        <v>8</v>
      </c>
      <c r="J2" s="14" t="s">
        <v>9</v>
      </c>
      <c r="K2" s="14" t="s">
        <v>10</v>
      </c>
      <c r="L2" s="14" t="s">
        <v>20</v>
      </c>
      <c r="M2" s="14" t="s">
        <v>11</v>
      </c>
    </row>
    <row r="3" spans="1:13" x14ac:dyDescent="0.25">
      <c r="A3" s="15">
        <v>136</v>
      </c>
      <c r="B3" s="16">
        <v>2022</v>
      </c>
      <c r="C3" s="16">
        <v>2023</v>
      </c>
      <c r="D3" s="16">
        <f>C3-B3</f>
        <v>1</v>
      </c>
      <c r="E3" s="16">
        <v>60</v>
      </c>
      <c r="F3" s="17">
        <v>0.1</v>
      </c>
      <c r="G3" s="18">
        <f>(1-F3)/E3</f>
        <v>1.5000000000000001E-2</v>
      </c>
      <c r="H3" s="19">
        <v>4000</v>
      </c>
      <c r="I3" s="19">
        <f>H3*A3</f>
        <v>544000</v>
      </c>
      <c r="J3" s="19">
        <f>I3*G3*D3</f>
        <v>8160.0000000000009</v>
      </c>
      <c r="K3" s="19">
        <f>MAX(I3-J3,0)</f>
        <v>535840</v>
      </c>
      <c r="L3" s="20">
        <v>0</v>
      </c>
      <c r="M3" s="19">
        <f>IF(K3&gt;F3*I3,K3*(1-L3),I3*F3)</f>
        <v>535840</v>
      </c>
    </row>
  </sheetData>
  <mergeCells count="1"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M6"/>
  <sheetViews>
    <sheetView workbookViewId="0">
      <selection activeCell="G6" sqref="G6"/>
    </sheetView>
  </sheetViews>
  <sheetFormatPr defaultRowHeight="15" x14ac:dyDescent="0.25"/>
  <cols>
    <col min="4" max="4" width="10" bestFit="1" customWidth="1"/>
    <col min="6" max="6" width="10" bestFit="1" customWidth="1"/>
    <col min="9" max="9" width="10" bestFit="1" customWidth="1"/>
  </cols>
  <sheetData>
    <row r="3" spans="4:13" x14ac:dyDescent="0.25">
      <c r="D3">
        <v>106500000</v>
      </c>
    </row>
    <row r="4" spans="4:13" x14ac:dyDescent="0.25">
      <c r="D4">
        <f>D3/1430</f>
        <v>74475.524475524478</v>
      </c>
      <c r="F4">
        <v>120000000</v>
      </c>
      <c r="I4">
        <v>115000000</v>
      </c>
      <c r="K4">
        <v>98500000</v>
      </c>
      <c r="M4">
        <v>94000000</v>
      </c>
    </row>
    <row r="5" spans="4:13" x14ac:dyDescent="0.25">
      <c r="F5">
        <v>1650</v>
      </c>
      <c r="I5">
        <f>I4/1340</f>
        <v>85820.895522388062</v>
      </c>
      <c r="K5">
        <f>K4/1600</f>
        <v>61562.5</v>
      </c>
      <c r="M5">
        <v>1385</v>
      </c>
    </row>
    <row r="6" spans="4:13" x14ac:dyDescent="0.25">
      <c r="F6">
        <f>F4/F5</f>
        <v>72727.272727272721</v>
      </c>
      <c r="M6">
        <f>M4/M5</f>
        <v>67870.036101083038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working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Abhinav Chaturvedi</cp:lastModifiedBy>
  <dcterms:created xsi:type="dcterms:W3CDTF">2022-07-28T09:17:09Z</dcterms:created>
  <dcterms:modified xsi:type="dcterms:W3CDTF">2023-08-29T10:43:52Z</dcterms:modified>
</cp:coreProperties>
</file>