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Z:\In Progress Files\Amit Jaiswal\VIS(2023-24)-PL261-220-325Ujjawal_Stationers\"/>
    </mc:Choice>
  </mc:AlternateContent>
  <xr:revisionPtr revIDLastSave="0" documentId="13_ncr:1_{DAA0A910-5D45-4561-92CA-A83045632C5F}" xr6:coauthVersionLast="47" xr6:coauthVersionMax="47" xr10:uidLastSave="{00000000-0000-0000-0000-000000000000}"/>
  <bookViews>
    <workbookView showVerticalScroll="0" xWindow="-120" yWindow="-120" windowWidth="21840" windowHeight="13140" xr2:uid="{00000000-000D-0000-FFFF-FFFF00000000}"/>
  </bookViews>
  <sheets>
    <sheet name="Building" sheetId="1" r:id="rId1"/>
    <sheet name="Sheet3" sheetId="3" r:id="rId2"/>
    <sheet name="Land" sheetId="2" r:id="rId3"/>
  </sheets>
  <definedNames>
    <definedName name="_xlnm.Print_Area" localSheetId="0">Building!$A$1:$R$9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 r="L25" i="1"/>
  <c r="J13" i="1"/>
  <c r="M20" i="1"/>
  <c r="L4" i="1"/>
  <c r="Q12" i="1"/>
  <c r="J25" i="1"/>
  <c r="I28" i="1"/>
  <c r="I27" i="1"/>
  <c r="E5" i="1"/>
  <c r="N4" i="1"/>
  <c r="G27" i="1"/>
  <c r="G28" i="1" s="1"/>
  <c r="D22" i="1"/>
  <c r="D23" i="1" s="1"/>
  <c r="U13" i="1"/>
  <c r="C13" i="1"/>
  <c r="S13" i="1"/>
  <c r="R14" i="1"/>
  <c r="P20" i="1"/>
  <c r="Q20" i="1" s="1"/>
  <c r="R20" i="1" s="1"/>
  <c r="P19" i="1"/>
  <c r="Q19" i="1" s="1"/>
  <c r="R19" i="1" s="1"/>
  <c r="P18" i="1"/>
  <c r="Q18" i="1" s="1"/>
  <c r="R18" i="1" s="1"/>
  <c r="O4" i="1" l="1"/>
  <c r="P4" i="1" s="1"/>
  <c r="R4" i="1" s="1"/>
  <c r="N5" i="1"/>
  <c r="R21" i="1"/>
  <c r="P21" i="1"/>
  <c r="S15" i="1"/>
  <c r="Q14" i="1" s="1"/>
  <c r="Q16" i="1" s="1"/>
  <c r="P5" i="1" l="1"/>
  <c r="O5" i="1"/>
  <c r="R5" i="1" l="1"/>
  <c r="J14" i="1" s="1"/>
  <c r="J15" i="1" s="1"/>
  <c r="J16" i="1" l="1"/>
  <c r="M15" i="1"/>
  <c r="G18" i="1" l="1"/>
  <c r="G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R29" authorId="0" shapeId="0" xr:uid="{00000000-0006-0000-0200-000001000000}">
      <text>
        <r>
          <rPr>
            <b/>
            <sz val="9"/>
            <color indexed="81"/>
            <rFont val="Tahoma"/>
            <family val="2"/>
          </rPr>
          <t>admin:</t>
        </r>
        <r>
          <rPr>
            <sz val="9"/>
            <color indexed="81"/>
            <rFont val="Tahoma"/>
            <family val="2"/>
          </rPr>
          <t xml:space="preserve">
</t>
        </r>
      </text>
    </comment>
  </commentList>
</comments>
</file>

<file path=xl/sharedStrings.xml><?xml version="1.0" encoding="utf-8"?>
<sst xmlns="http://schemas.openxmlformats.org/spreadsheetml/2006/main" count="38" uniqueCount="37">
  <si>
    <t>SR. No.</t>
  </si>
  <si>
    <t>Year of Construction</t>
  </si>
  <si>
    <t xml:space="preserve">Year of Valuation </t>
  </si>
  <si>
    <t>Type of Structure</t>
  </si>
  <si>
    <t>Salvage value</t>
  </si>
  <si>
    <t>TOTAL</t>
  </si>
  <si>
    <t>Depreciation Rate</t>
  </si>
  <si>
    <t xml:space="preserve">Depreciation
(INR) </t>
  </si>
  <si>
    <t>Depreciated Value
(INR)</t>
  </si>
  <si>
    <t>Depreciated Replacement Market Value
(INR)</t>
  </si>
  <si>
    <t>Discounting Factor</t>
  </si>
  <si>
    <r>
      <t xml:space="preserve">Height </t>
    </r>
    <r>
      <rPr>
        <b/>
        <i/>
        <sz val="10"/>
        <rFont val="Calibri"/>
        <family val="2"/>
        <scheme val="minor"/>
      </rPr>
      <t>(in ft.)</t>
    </r>
  </si>
  <si>
    <r>
      <t xml:space="preserve">Total Life Consumed 
</t>
    </r>
    <r>
      <rPr>
        <b/>
        <i/>
        <sz val="10"/>
        <rFont val="Calibri"/>
        <family val="2"/>
        <scheme val="minor"/>
      </rPr>
      <t>(in years)</t>
    </r>
  </si>
  <si>
    <r>
      <t xml:space="preserve">Total Economical Life
</t>
    </r>
    <r>
      <rPr>
        <b/>
        <i/>
        <sz val="10"/>
        <rFont val="Calibri"/>
        <family val="2"/>
        <scheme val="minor"/>
      </rPr>
      <t>(in years)</t>
    </r>
  </si>
  <si>
    <t>Remarks:</t>
  </si>
  <si>
    <r>
      <t>3.</t>
    </r>
    <r>
      <rPr>
        <i/>
        <sz val="10"/>
        <color theme="1"/>
        <rFont val="Calibri"/>
        <family val="2"/>
        <scheme val="minor"/>
      </rPr>
      <t xml:space="preserve"> The valuation is done by considering the depreciated replacement cost approach.</t>
    </r>
  </si>
  <si>
    <t>RV</t>
  </si>
  <si>
    <t>DV</t>
  </si>
  <si>
    <t>TOTAL FMV</t>
  </si>
  <si>
    <t>Unit</t>
  </si>
  <si>
    <t>ROUND OFF</t>
  </si>
  <si>
    <t>PREMIUM</t>
  </si>
  <si>
    <t>LAND</t>
  </si>
  <si>
    <t>BUILDING</t>
  </si>
  <si>
    <t>Land value</t>
  </si>
  <si>
    <t>Circle Rate</t>
  </si>
  <si>
    <t>total</t>
  </si>
  <si>
    <t>Building value</t>
  </si>
  <si>
    <r>
      <t xml:space="preserve">Built-up Area  Rate 
</t>
    </r>
    <r>
      <rPr>
        <b/>
        <i/>
        <sz val="10"/>
        <rFont val="Calibri"/>
        <family val="2"/>
        <scheme val="minor"/>
      </rPr>
      <t>(in per sq.ft)</t>
    </r>
  </si>
  <si>
    <t>Fair Market Value
(INR)</t>
  </si>
  <si>
    <t>RCC Framed Structure</t>
  </si>
  <si>
    <t>BUILDING VALUATION OF M/S. UJJAWAL STATIONERS</t>
  </si>
  <si>
    <r>
      <t xml:space="preserve">1. </t>
    </r>
    <r>
      <rPr>
        <b/>
        <i/>
        <sz val="10"/>
        <color theme="1"/>
        <rFont val="Calibri"/>
        <family val="2"/>
        <scheme val="minor"/>
      </rPr>
      <t>All the details pertaing to the building area statement such as area, floor, etc has been taken from  site survey since no other relevant building area statement has been provided to us by the bank or client.</t>
    </r>
  </si>
  <si>
    <r>
      <t xml:space="preserve">2. </t>
    </r>
    <r>
      <rPr>
        <i/>
        <sz val="10"/>
        <color theme="1"/>
        <rFont val="Calibri"/>
        <family val="2"/>
        <scheme val="minor"/>
      </rPr>
      <t>All the structure that has been taken in the area statemnet belonging to M/s Ujjawal Stationers.</t>
    </r>
  </si>
  <si>
    <t>Built-up Area as per FAR</t>
  </si>
  <si>
    <t>Floors</t>
  </si>
  <si>
    <t>B+G+2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</si>
</sst>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 #,##0_ ;_ * \-#,##0_ ;_ * &quot;-&quot;??_ ;_ @_ "/>
    <numFmt numFmtId="165" formatCode="0.0000"/>
    <numFmt numFmtId="166" formatCode="_ &quot;₹&quot;\ * #,##0_ ;_ &quot;₹&quot;\ * \-#,##0_ ;_ &quot;₹&quot;\ * &quot;-&quot;??_ ;_ @_ "/>
    <numFmt numFmtId="167" formatCode="_ [$₹-4009]\ * #,##0_ ;_ [$₹-4009]\ * \-#,##0_ ;_ [$₹-4009]\ * &quot;-&quot;??_ ;_ @_ "/>
    <numFmt numFmtId="168" formatCode="_ [$₹-4009]\ * #,##0.00_ ;_ [$₹-4009]\ * \-#,##0.00_ ;_ [$₹-4009]\ * &quot;-&quot;??_ ;_ @_ "/>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b/>
      <sz val="11"/>
      <name val="Calibri"/>
      <family val="2"/>
      <scheme val="minor"/>
    </font>
    <font>
      <b/>
      <i/>
      <sz val="10"/>
      <name val="Calibri"/>
      <family val="2"/>
      <scheme val="minor"/>
    </font>
    <font>
      <sz val="11"/>
      <name val="Calibri"/>
      <family val="2"/>
      <scheme val="minor"/>
    </font>
    <font>
      <i/>
      <sz val="11"/>
      <color theme="1"/>
      <name val="Calibri"/>
      <family val="2"/>
      <scheme val="minor"/>
    </font>
    <font>
      <sz val="11"/>
      <color theme="0"/>
      <name val="Calibri"/>
      <family val="2"/>
      <scheme val="minor"/>
    </font>
    <font>
      <sz val="9"/>
      <color indexed="81"/>
      <name val="Tahoma"/>
      <family val="2"/>
    </font>
    <font>
      <b/>
      <sz val="9"/>
      <color indexed="81"/>
      <name val="Tahoma"/>
      <family val="2"/>
    </font>
    <font>
      <b/>
      <i/>
      <sz val="10"/>
      <color theme="1"/>
      <name val="Calibri"/>
      <family val="2"/>
      <scheme val="minor"/>
    </font>
    <font>
      <i/>
      <sz val="10"/>
      <color theme="1"/>
      <name val="Calibri"/>
      <family val="2"/>
      <scheme val="minor"/>
    </font>
    <font>
      <b/>
      <sz val="12"/>
      <name val="Calibri"/>
      <family val="2"/>
      <scheme val="minor"/>
    </font>
    <font>
      <b/>
      <sz val="12"/>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rgb="FF1E3661"/>
        <bgColor indexed="64"/>
      </patternFill>
    </fill>
    <fill>
      <patternFill patternType="solid">
        <fgColor theme="4" tint="-0.249977111117893"/>
        <bgColor indexed="64"/>
      </patternFill>
    </fill>
    <fill>
      <patternFill patternType="solid">
        <fgColor rgb="FFFFFF00"/>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47">
    <xf numFmtId="0" fontId="0" fillId="0" borderId="0" xfId="0"/>
    <xf numFmtId="0" fontId="0" fillId="0" borderId="1" xfId="0" applyBorder="1" applyAlignment="1">
      <alignment horizontal="center" vertical="center"/>
    </xf>
    <xf numFmtId="9" fontId="0" fillId="0" borderId="1" xfId="0" applyNumberFormat="1" applyBorder="1" applyAlignment="1">
      <alignment horizontal="center" vertical="center"/>
    </xf>
    <xf numFmtId="44" fontId="0" fillId="0" borderId="0" xfId="0" applyNumberFormat="1"/>
    <xf numFmtId="165" fontId="0" fillId="0" borderId="1" xfId="0" applyNumberFormat="1" applyBorder="1" applyAlignment="1">
      <alignment horizontal="center" vertical="center"/>
    </xf>
    <xf numFmtId="166" fontId="0" fillId="0" borderId="1" xfId="1" applyNumberFormat="1" applyFont="1" applyBorder="1" applyAlignment="1">
      <alignment horizontal="center" vertical="center"/>
    </xf>
    <xf numFmtId="166" fontId="2" fillId="0" borderId="1" xfId="1" applyNumberFormat="1" applyFont="1" applyBorder="1" applyAlignment="1">
      <alignment horizontal="center" vertical="center"/>
    </xf>
    <xf numFmtId="166" fontId="0" fillId="0" borderId="0" xfId="0" applyNumberFormat="1"/>
    <xf numFmtId="0" fontId="2" fillId="0" borderId="1" xfId="0" applyFont="1" applyBorder="1" applyAlignment="1">
      <alignment horizontal="center" vertical="center"/>
    </xf>
    <xf numFmtId="44" fontId="0" fillId="0" borderId="0" xfId="1"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xf numFmtId="0" fontId="0" fillId="0" borderId="1" xfId="0" applyBorder="1" applyAlignment="1">
      <alignment horizontal="center" vertical="center" wrapText="1"/>
    </xf>
    <xf numFmtId="0" fontId="0" fillId="0" borderId="0" xfId="0" applyAlignment="1">
      <alignment wrapTex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0" fillId="0" borderId="0" xfId="0" applyAlignment="1">
      <alignment horizontal="center"/>
    </xf>
    <xf numFmtId="0" fontId="2" fillId="6" borderId="0" xfId="0" applyFont="1" applyFill="1"/>
    <xf numFmtId="0" fontId="2" fillId="6" borderId="0" xfId="0" applyFont="1" applyFill="1" applyAlignment="1">
      <alignment wrapText="1"/>
    </xf>
    <xf numFmtId="167" fontId="0" fillId="5" borderId="0" xfId="0" applyNumberFormat="1" applyFill="1"/>
    <xf numFmtId="167" fontId="2" fillId="5" borderId="0" xfId="0" applyNumberFormat="1" applyFont="1" applyFill="1"/>
    <xf numFmtId="166" fontId="2" fillId="5" borderId="0" xfId="1" applyNumberFormat="1" applyFont="1" applyFill="1"/>
    <xf numFmtId="164" fontId="2" fillId="0" borderId="1" xfId="2" applyNumberFormat="1" applyFont="1" applyBorder="1" applyAlignment="1">
      <alignment horizontal="left" vertical="center"/>
    </xf>
    <xf numFmtId="164" fontId="0" fillId="0" borderId="0" xfId="2" applyNumberFormat="1" applyFont="1" applyAlignment="1">
      <alignment horizontal="left"/>
    </xf>
    <xf numFmtId="0" fontId="14" fillId="6" borderId="0" xfId="0" applyFont="1" applyFill="1" applyAlignment="1">
      <alignment horizontal="center"/>
    </xf>
    <xf numFmtId="167" fontId="0" fillId="0" borderId="0" xfId="0" applyNumberFormat="1"/>
    <xf numFmtId="0" fontId="15" fillId="6" borderId="0" xfId="0" applyFont="1" applyFill="1"/>
    <xf numFmtId="167" fontId="0" fillId="5" borderId="0" xfId="0" applyNumberFormat="1" applyFill="1" applyAlignment="1">
      <alignment horizontal="center"/>
    </xf>
    <xf numFmtId="168" fontId="2" fillId="0" borderId="0" xfId="0" applyNumberFormat="1" applyFont="1"/>
    <xf numFmtId="166" fontId="2" fillId="5" borderId="1" xfId="1" applyNumberFormat="1" applyFont="1" applyFill="1" applyBorder="1" applyAlignment="1">
      <alignment horizontal="center" vertical="center"/>
    </xf>
    <xf numFmtId="0" fontId="2" fillId="0" borderId="0" xfId="0" applyFont="1" applyAlignment="1">
      <alignment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164" fontId="7" fillId="0" borderId="1" xfId="2" applyNumberFormat="1" applyFont="1" applyFill="1" applyBorder="1" applyAlignment="1">
      <alignment horizontal="left" vertical="center" wrapText="1"/>
    </xf>
    <xf numFmtId="0" fontId="7" fillId="0" borderId="1" xfId="0" applyFont="1" applyBorder="1" applyAlignment="1">
      <alignment horizontal="center" vertical="center" wrapText="1"/>
    </xf>
    <xf numFmtId="0" fontId="16" fillId="6" borderId="0" xfId="0" applyFont="1" applyFill="1" applyAlignment="1">
      <alignment horizontal="center"/>
    </xf>
    <xf numFmtId="0" fontId="8" fillId="0" borderId="1" xfId="0" applyFont="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1E3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30"/>
  <sheetViews>
    <sheetView tabSelected="1" zoomScale="80" zoomScaleNormal="80" zoomScaleSheetLayoutView="85" workbookViewId="0">
      <selection activeCell="G17" sqref="G17"/>
    </sheetView>
  </sheetViews>
  <sheetFormatPr defaultRowHeight="15" x14ac:dyDescent="0.25"/>
  <cols>
    <col min="1" max="1" width="6.42578125" customWidth="1"/>
    <col min="2" max="2" width="11.5703125" customWidth="1"/>
    <col min="3" max="3" width="15.42578125" style="14" hidden="1" customWidth="1"/>
    <col min="4" max="4" width="23.7109375" style="14" customWidth="1"/>
    <col min="5" max="5" width="23.42578125" style="24" bestFit="1" customWidth="1"/>
    <col min="6" max="6" width="7.7109375" customWidth="1"/>
    <col min="7" max="7" width="16" customWidth="1"/>
    <col min="8" max="8" width="10.28515625" hidden="1" customWidth="1"/>
    <col min="9" max="9" width="12.85546875" customWidth="1"/>
    <col min="10" max="10" width="12.5703125" customWidth="1"/>
    <col min="11" max="11" width="7.7109375" customWidth="1"/>
    <col min="12" max="12" width="7.85546875" hidden="1" customWidth="1"/>
    <col min="13" max="13" width="14.140625" customWidth="1"/>
    <col min="14" max="14" width="17.85546875" customWidth="1"/>
    <col min="15" max="15" width="16.140625" hidden="1" customWidth="1"/>
    <col min="16" max="16" width="18.140625" hidden="1" customWidth="1"/>
    <col min="17" max="17" width="19.7109375" hidden="1" customWidth="1"/>
    <col min="18" max="18" width="18.28515625" style="17" customWidth="1"/>
    <col min="19" max="19" width="17" bestFit="1" customWidth="1"/>
    <col min="20" max="21" width="14.28515625" bestFit="1" customWidth="1"/>
  </cols>
  <sheetData>
    <row r="2" spans="1:21" ht="15.75" customHeight="1" x14ac:dyDescent="0.25">
      <c r="A2" s="38" t="s">
        <v>31</v>
      </c>
      <c r="B2" s="39"/>
      <c r="C2" s="39"/>
      <c r="D2" s="39"/>
      <c r="E2" s="39"/>
      <c r="F2" s="39"/>
      <c r="G2" s="39"/>
      <c r="H2" s="39"/>
      <c r="I2" s="39"/>
      <c r="J2" s="39"/>
      <c r="K2" s="39"/>
      <c r="L2" s="39"/>
      <c r="M2" s="39"/>
      <c r="N2" s="39"/>
      <c r="O2" s="39"/>
      <c r="P2" s="39"/>
      <c r="Q2" s="39"/>
      <c r="R2" s="40"/>
    </row>
    <row r="3" spans="1:21" s="12" customFormat="1" ht="60" customHeight="1" x14ac:dyDescent="0.25">
      <c r="A3" s="10" t="s">
        <v>0</v>
      </c>
      <c r="B3" s="10" t="s">
        <v>35</v>
      </c>
      <c r="C3" s="11" t="s">
        <v>19</v>
      </c>
      <c r="D3" s="11" t="s">
        <v>3</v>
      </c>
      <c r="E3" s="10" t="s">
        <v>34</v>
      </c>
      <c r="F3" s="11" t="s">
        <v>11</v>
      </c>
      <c r="G3" s="11" t="s">
        <v>1</v>
      </c>
      <c r="H3" s="11" t="s">
        <v>2</v>
      </c>
      <c r="I3" s="11" t="s">
        <v>12</v>
      </c>
      <c r="J3" s="11" t="s">
        <v>13</v>
      </c>
      <c r="K3" s="11" t="s">
        <v>4</v>
      </c>
      <c r="L3" s="11" t="s">
        <v>6</v>
      </c>
      <c r="M3" s="11" t="s">
        <v>28</v>
      </c>
      <c r="N3" s="11" t="s">
        <v>29</v>
      </c>
      <c r="O3" s="11" t="s">
        <v>7</v>
      </c>
      <c r="P3" s="11" t="s">
        <v>8</v>
      </c>
      <c r="Q3" s="11" t="s">
        <v>10</v>
      </c>
      <c r="R3" s="11" t="s">
        <v>9</v>
      </c>
    </row>
    <row r="4" spans="1:21" s="12" customFormat="1" x14ac:dyDescent="0.25">
      <c r="A4" s="33">
        <v>1</v>
      </c>
      <c r="B4" s="33" t="s">
        <v>36</v>
      </c>
      <c r="C4" s="32"/>
      <c r="D4" s="13" t="s">
        <v>30</v>
      </c>
      <c r="E4" s="34">
        <v>1980</v>
      </c>
      <c r="F4" s="32">
        <v>30</v>
      </c>
      <c r="G4" s="35">
        <v>1995</v>
      </c>
      <c r="H4" s="35">
        <v>2023</v>
      </c>
      <c r="I4" s="35">
        <v>28</v>
      </c>
      <c r="J4" s="35">
        <v>60</v>
      </c>
      <c r="K4" s="2">
        <v>0.1</v>
      </c>
      <c r="L4" s="4">
        <f>(1-K4)/J4</f>
        <v>1.5000000000000001E-2</v>
      </c>
      <c r="M4" s="5">
        <v>1400</v>
      </c>
      <c r="N4" s="5">
        <f>M4*E4</f>
        <v>2772000</v>
      </c>
      <c r="O4" s="5">
        <f t="shared" ref="O4" si="0">N4*L4*I4</f>
        <v>1164240</v>
      </c>
      <c r="P4" s="5">
        <f t="shared" ref="P4" si="1">MAX(N4-O4,0)</f>
        <v>1607760</v>
      </c>
      <c r="Q4" s="32"/>
      <c r="R4" s="5">
        <f>P4</f>
        <v>1607760</v>
      </c>
    </row>
    <row r="5" spans="1:21" ht="21" customHeight="1" x14ac:dyDescent="0.25">
      <c r="A5" s="41" t="s">
        <v>5</v>
      </c>
      <c r="B5" s="41"/>
      <c r="C5" s="41"/>
      <c r="D5" s="41"/>
      <c r="E5" s="23">
        <f>SUM(E4:E4)</f>
        <v>1980</v>
      </c>
      <c r="F5" s="8"/>
      <c r="G5" s="41"/>
      <c r="H5" s="41"/>
      <c r="I5" s="41"/>
      <c r="J5" s="41"/>
      <c r="K5" s="41"/>
      <c r="L5" s="41"/>
      <c r="M5" s="41"/>
      <c r="N5" s="6">
        <f>SUM(N4:N4)</f>
        <v>2772000</v>
      </c>
      <c r="O5" s="6">
        <f>SUM(O4:O4)</f>
        <v>1164240</v>
      </c>
      <c r="P5" s="6">
        <f>SUM(P4:P4)</f>
        <v>1607760</v>
      </c>
      <c r="Q5" s="6"/>
      <c r="R5" s="6">
        <f>SUM(R4:R4)</f>
        <v>1607760</v>
      </c>
      <c r="S5" s="9"/>
    </row>
    <row r="6" spans="1:21" x14ac:dyDescent="0.25">
      <c r="A6" s="43" t="s">
        <v>14</v>
      </c>
      <c r="B6" s="43"/>
      <c r="C6" s="43"/>
      <c r="D6" s="43"/>
      <c r="E6" s="43"/>
      <c r="F6" s="43"/>
      <c r="G6" s="43"/>
      <c r="H6" s="43"/>
      <c r="I6" s="43"/>
      <c r="J6" s="43"/>
      <c r="K6" s="43"/>
      <c r="L6" s="43"/>
      <c r="M6" s="43"/>
      <c r="N6" s="43"/>
      <c r="O6" s="43"/>
      <c r="P6" s="43"/>
      <c r="Q6" s="43"/>
      <c r="R6" s="43"/>
      <c r="S6" s="9"/>
    </row>
    <row r="7" spans="1:21" x14ac:dyDescent="0.25">
      <c r="A7" s="42" t="s">
        <v>32</v>
      </c>
      <c r="B7" s="42"/>
      <c r="C7" s="42"/>
      <c r="D7" s="42"/>
      <c r="E7" s="42"/>
      <c r="F7" s="42"/>
      <c r="G7" s="42"/>
      <c r="H7" s="42"/>
      <c r="I7" s="42"/>
      <c r="J7" s="42"/>
      <c r="K7" s="42"/>
      <c r="L7" s="42"/>
      <c r="M7" s="42"/>
      <c r="N7" s="42"/>
      <c r="O7" s="42"/>
      <c r="P7" s="42"/>
      <c r="Q7" s="42"/>
      <c r="R7" s="42"/>
      <c r="S7" s="9"/>
    </row>
    <row r="8" spans="1:21" x14ac:dyDescent="0.25">
      <c r="A8" s="42" t="s">
        <v>33</v>
      </c>
      <c r="B8" s="37"/>
      <c r="C8" s="37"/>
      <c r="D8" s="37"/>
      <c r="E8" s="37"/>
      <c r="F8" s="37"/>
      <c r="G8" s="37"/>
      <c r="H8" s="37"/>
      <c r="I8" s="37"/>
      <c r="J8" s="37"/>
      <c r="K8" s="37"/>
      <c r="L8" s="37"/>
      <c r="M8" s="37"/>
      <c r="N8" s="37"/>
      <c r="O8" s="37"/>
      <c r="P8" s="37"/>
      <c r="Q8" s="37"/>
      <c r="R8" s="37"/>
      <c r="S8" s="9"/>
    </row>
    <row r="9" spans="1:21" x14ac:dyDescent="0.25">
      <c r="A9" s="37" t="s">
        <v>15</v>
      </c>
      <c r="B9" s="37"/>
      <c r="C9" s="37"/>
      <c r="D9" s="37"/>
      <c r="E9" s="37"/>
      <c r="F9" s="37"/>
      <c r="G9" s="37"/>
      <c r="H9" s="37"/>
      <c r="I9" s="37"/>
      <c r="J9" s="37"/>
      <c r="K9" s="37"/>
      <c r="L9" s="37"/>
      <c r="M9" s="37"/>
      <c r="N9" s="37"/>
      <c r="O9" s="37"/>
      <c r="P9" s="37"/>
      <c r="Q9" s="37"/>
      <c r="R9" s="37"/>
      <c r="S9" s="9"/>
    </row>
    <row r="10" spans="1:21" x14ac:dyDescent="0.25">
      <c r="S10" s="9"/>
    </row>
    <row r="11" spans="1:21" ht="18.75" x14ac:dyDescent="0.3">
      <c r="P11" s="36" t="s">
        <v>25</v>
      </c>
      <c r="Q11" s="36"/>
      <c r="S11" s="9"/>
    </row>
    <row r="12" spans="1:21" ht="15.75" x14ac:dyDescent="0.25">
      <c r="I12" s="18" t="s">
        <v>21</v>
      </c>
      <c r="J12" s="20">
        <v>0</v>
      </c>
      <c r="P12" s="25" t="s">
        <v>24</v>
      </c>
      <c r="Q12" s="20">
        <f>Q13*102.23</f>
        <v>4089200</v>
      </c>
      <c r="S12" s="9"/>
    </row>
    <row r="13" spans="1:21" ht="15.75" x14ac:dyDescent="0.25">
      <c r="C13" s="14">
        <f>4*3.28</f>
        <v>13.12</v>
      </c>
      <c r="I13" s="18" t="s">
        <v>22</v>
      </c>
      <c r="J13" s="20">
        <f>5225*1100</f>
        <v>5747500</v>
      </c>
      <c r="P13" s="25" t="s">
        <v>25</v>
      </c>
      <c r="Q13" s="20">
        <v>40000</v>
      </c>
      <c r="R13" s="17">
        <v>14000</v>
      </c>
      <c r="S13" s="28">
        <f>R13*83.6</f>
        <v>1170400</v>
      </c>
      <c r="U13">
        <f>1992.37/2</f>
        <v>996.18499999999995</v>
      </c>
    </row>
    <row r="14" spans="1:21" ht="15.75" x14ac:dyDescent="0.25">
      <c r="I14" s="18" t="s">
        <v>23</v>
      </c>
      <c r="J14" s="20">
        <f>R5</f>
        <v>1607760</v>
      </c>
      <c r="P14" s="27" t="s">
        <v>27</v>
      </c>
      <c r="Q14" s="28">
        <f>S13-S15</f>
        <v>1135288</v>
      </c>
      <c r="R14" s="17">
        <f>(0.9/60)*2</f>
        <v>3.0000000000000002E-2</v>
      </c>
      <c r="S14" s="9"/>
    </row>
    <row r="15" spans="1:21" ht="11.25" customHeight="1" x14ac:dyDescent="0.25">
      <c r="I15" s="19" t="s">
        <v>18</v>
      </c>
      <c r="J15" s="30">
        <f>SUM(J12:J14)</f>
        <v>7355260</v>
      </c>
      <c r="M15" s="26">
        <f>J13+J14</f>
        <v>7355260</v>
      </c>
      <c r="S15" s="9">
        <f>S13*R14</f>
        <v>35112</v>
      </c>
    </row>
    <row r="16" spans="1:21" ht="18" customHeight="1" x14ac:dyDescent="0.25">
      <c r="I16" s="19" t="s">
        <v>20</v>
      </c>
      <c r="J16" s="21">
        <f>ROUND(J15,-5)</f>
        <v>7400000</v>
      </c>
      <c r="Q16" s="29">
        <f>Q12+Q14</f>
        <v>5224488</v>
      </c>
      <c r="S16" s="9"/>
    </row>
    <row r="17" spans="4:21" x14ac:dyDescent="0.25">
      <c r="D17" s="14">
        <v>27.88</v>
      </c>
      <c r="F17" s="18" t="s">
        <v>16</v>
      </c>
      <c r="G17" s="22">
        <f>0.85*J16</f>
        <v>6290000</v>
      </c>
      <c r="S17" s="9"/>
    </row>
    <row r="18" spans="4:21" x14ac:dyDescent="0.25">
      <c r="D18" s="14">
        <v>102.23</v>
      </c>
      <c r="F18" s="18" t="s">
        <v>17</v>
      </c>
      <c r="G18" s="22">
        <f>0.75*J16</f>
        <v>5550000</v>
      </c>
      <c r="N18">
        <v>101.71</v>
      </c>
      <c r="O18">
        <v>14000</v>
      </c>
      <c r="P18">
        <f>N18*O18</f>
        <v>1423940</v>
      </c>
      <c r="Q18">
        <f>P18*0.015*15</f>
        <v>320386.5</v>
      </c>
      <c r="R18" s="17">
        <f>P18-Q18</f>
        <v>1103553.5</v>
      </c>
      <c r="S18" s="9"/>
    </row>
    <row r="19" spans="4:21" ht="15" customHeight="1" x14ac:dyDescent="0.25">
      <c r="D19" s="14">
        <v>102.23</v>
      </c>
      <c r="N19">
        <v>83.28</v>
      </c>
      <c r="O19">
        <v>14000</v>
      </c>
      <c r="P19">
        <f>N19*O19</f>
        <v>1165920</v>
      </c>
      <c r="Q19">
        <f>P19*0.015*8</f>
        <v>139910.39999999999</v>
      </c>
      <c r="R19" s="17">
        <f>P19-Q19</f>
        <v>1026009.6</v>
      </c>
      <c r="S19" s="9"/>
    </row>
    <row r="20" spans="4:21" x14ac:dyDescent="0.25">
      <c r="D20" s="14">
        <v>102.23</v>
      </c>
      <c r="M20">
        <f>48000/10.764</f>
        <v>4459.3088071348948</v>
      </c>
      <c r="N20">
        <v>18.28</v>
      </c>
      <c r="O20">
        <v>14000</v>
      </c>
      <c r="P20">
        <f>N20*O20</f>
        <v>255920.00000000003</v>
      </c>
      <c r="Q20">
        <f>P20*0.015*8</f>
        <v>30710.400000000001</v>
      </c>
      <c r="R20" s="17">
        <f>P20-Q20</f>
        <v>225209.60000000003</v>
      </c>
    </row>
    <row r="21" spans="4:21" x14ac:dyDescent="0.25">
      <c r="D21" s="14">
        <v>31.37</v>
      </c>
      <c r="O21" t="s">
        <v>26</v>
      </c>
      <c r="P21">
        <f>P18+P19+P20</f>
        <v>2845780</v>
      </c>
      <c r="R21" s="17">
        <f>R18+R19+R20</f>
        <v>2354772.7000000002</v>
      </c>
      <c r="S21" s="7"/>
      <c r="T21" s="3"/>
      <c r="U21" s="3"/>
    </row>
    <row r="22" spans="4:21" x14ac:dyDescent="0.25">
      <c r="D22" s="14">
        <f>SUM(D17:D21)</f>
        <v>365.94000000000005</v>
      </c>
    </row>
    <row r="23" spans="4:21" x14ac:dyDescent="0.25">
      <c r="D23" s="31">
        <f>D22*10.764</f>
        <v>3938.9781600000006</v>
      </c>
    </row>
    <row r="24" spans="4:21" x14ac:dyDescent="0.25">
      <c r="E24" s="24">
        <f>1100*1.8</f>
        <v>1980</v>
      </c>
    </row>
    <row r="25" spans="4:21" x14ac:dyDescent="0.25">
      <c r="J25">
        <f>9*3.28</f>
        <v>29.52</v>
      </c>
      <c r="L25">
        <f>5500*0.95</f>
        <v>5225</v>
      </c>
    </row>
    <row r="27" spans="4:21" x14ac:dyDescent="0.25">
      <c r="G27">
        <f>102.23*10.764</f>
        <v>1100.40372</v>
      </c>
      <c r="I27">
        <f>102.23*1.196</f>
        <v>122.26707999999999</v>
      </c>
    </row>
    <row r="28" spans="4:21" x14ac:dyDescent="0.25">
      <c r="G28">
        <f>G27*1.8</f>
        <v>1980.7266960000002</v>
      </c>
      <c r="I28">
        <f>50*22</f>
        <v>1100</v>
      </c>
    </row>
    <row r="30" spans="4:21" ht="15" customHeight="1" x14ac:dyDescent="0.25"/>
  </sheetData>
  <mergeCells count="8">
    <mergeCell ref="P11:Q11"/>
    <mergeCell ref="A9:R9"/>
    <mergeCell ref="A2:R2"/>
    <mergeCell ref="A5:D5"/>
    <mergeCell ref="G5:M5"/>
    <mergeCell ref="A7:R7"/>
    <mergeCell ref="A8:R8"/>
    <mergeCell ref="A6:R6"/>
  </mergeCells>
  <pageMargins left="0.31496062992125984" right="0.31496062992125984" top="0.31496062992125984" bottom="0.31496062992125984"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R29"/>
  <sheetViews>
    <sheetView zoomScale="85" zoomScaleNormal="85" workbookViewId="0">
      <selection activeCell="I16" sqref="I16"/>
    </sheetView>
  </sheetViews>
  <sheetFormatPr defaultRowHeight="15" x14ac:dyDescent="0.25"/>
  <cols>
    <col min="4" max="4" width="26.7109375" bestFit="1" customWidth="1"/>
    <col min="5" max="5" width="11.28515625" bestFit="1" customWidth="1"/>
  </cols>
  <sheetData>
    <row r="5" spans="2:5" x14ac:dyDescent="0.25">
      <c r="B5" s="15"/>
      <c r="C5" s="15"/>
      <c r="D5" s="15"/>
      <c r="E5" s="16"/>
    </row>
    <row r="6" spans="2:5" x14ac:dyDescent="0.25">
      <c r="B6" s="1"/>
      <c r="C6" s="1"/>
      <c r="D6" s="1"/>
      <c r="E6" s="1"/>
    </row>
    <row r="7" spans="2:5" x14ac:dyDescent="0.25">
      <c r="B7" s="1"/>
      <c r="C7" s="1"/>
      <c r="D7" s="1"/>
      <c r="E7" s="1"/>
    </row>
    <row r="8" spans="2:5" x14ac:dyDescent="0.25">
      <c r="B8" s="1"/>
      <c r="C8" s="1"/>
      <c r="D8" s="1"/>
      <c r="E8" s="1"/>
    </row>
    <row r="9" spans="2:5" x14ac:dyDescent="0.25">
      <c r="B9" s="44"/>
      <c r="C9" s="45"/>
      <c r="D9" s="46"/>
      <c r="E9" s="8"/>
    </row>
    <row r="29" spans="18:18" x14ac:dyDescent="0.25"/>
  </sheetData>
  <mergeCells count="1">
    <mergeCell ref="B9:D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vt:lpstr>
      <vt:lpstr>Sheet3</vt:lpstr>
      <vt:lpstr>Land</vt:lpstr>
      <vt:lpstr>Building!Print_Area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trainee4</dc:creator>
  <cp:lastModifiedBy>Amit Jaiswal</cp:lastModifiedBy>
  <cp:lastPrinted>2022-01-07T08:12:53Z</cp:lastPrinted>
  <dcterms:created xsi:type="dcterms:W3CDTF">2021-09-16T11:33:35Z</dcterms:created>
  <dcterms:modified xsi:type="dcterms:W3CDTF">2023-08-26T12:25:10Z</dcterms:modified>
</cp:coreProperties>
</file>