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 Progress Files\Rahul Gupta\"/>
    </mc:Choice>
  </mc:AlternateContent>
  <bookViews>
    <workbookView xWindow="0" yWindow="0" windowWidth="20490" windowHeight="7755" activeTab="3"/>
  </bookViews>
  <sheets>
    <sheet name="working" sheetId="2" r:id="rId1"/>
    <sheet name="Sheet1" sheetId="1" r:id="rId2"/>
    <sheet name="Sheet2" sheetId="3" r:id="rId3"/>
    <sheet name="Sheet3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4" l="1"/>
  <c r="J14" i="4"/>
  <c r="L21" i="4"/>
  <c r="N20" i="4"/>
  <c r="N19" i="4"/>
  <c r="M22" i="4"/>
  <c r="M19" i="4"/>
  <c r="L19" i="4"/>
  <c r="I13" i="4"/>
  <c r="H13" i="4"/>
  <c r="H23" i="4"/>
  <c r="F20" i="4"/>
  <c r="O15" i="4"/>
  <c r="O14" i="4"/>
  <c r="O13" i="4"/>
  <c r="N13" i="4"/>
  <c r="N11" i="4"/>
  <c r="H18" i="4"/>
  <c r="F18" i="4"/>
  <c r="I16" i="4"/>
  <c r="H16" i="4"/>
  <c r="H15" i="4"/>
  <c r="G16" i="4"/>
  <c r="F16" i="4"/>
  <c r="A3" i="3"/>
  <c r="W5" i="2" l="1"/>
  <c r="F4" i="2"/>
  <c r="W6" i="2" s="1"/>
  <c r="O4" i="2"/>
  <c r="Q17" i="2"/>
  <c r="O18" i="1"/>
  <c r="N18" i="1"/>
  <c r="K13" i="1"/>
  <c r="M6" i="4"/>
  <c r="K5" i="4"/>
  <c r="I5" i="4"/>
  <c r="F6" i="4"/>
  <c r="D4" i="4"/>
  <c r="I3" i="3"/>
  <c r="G3" i="3"/>
  <c r="D3" i="3"/>
  <c r="G4" i="1"/>
  <c r="G5" i="1"/>
  <c r="E5" i="1"/>
  <c r="C5" i="1"/>
  <c r="M4" i="2"/>
  <c r="J4" i="2"/>
  <c r="F5" i="2" l="1"/>
  <c r="W7" i="2"/>
  <c r="J3" i="3"/>
  <c r="K3" i="3" s="1"/>
  <c r="M3" i="3" s="1"/>
  <c r="G5" i="2"/>
  <c r="I19" i="2" s="1"/>
  <c r="O5" i="2"/>
  <c r="P4" i="2"/>
  <c r="Q4" i="2" l="1"/>
  <c r="Q5" i="2" s="1"/>
  <c r="P5" i="2"/>
  <c r="S4" i="2" l="1"/>
  <c r="S5" i="2" s="1"/>
</calcChain>
</file>

<file path=xl/sharedStrings.xml><?xml version="1.0" encoding="utf-8"?>
<sst xmlns="http://schemas.openxmlformats.org/spreadsheetml/2006/main" count="41" uniqueCount="34">
  <si>
    <t>SR. No.</t>
  </si>
  <si>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</si>
  <si>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</si>
  <si>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</si>
  <si>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</si>
  <si>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</si>
  <si>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</si>
  <si>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</si>
  <si>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</si>
  <si>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</si>
  <si>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</si>
  <si>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</si>
  <si>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</si>
  <si>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</si>
  <si>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Detoration</t>
  </si>
  <si>
    <t>Details of Building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</si>
  <si>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</si>
  <si>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</si>
  <si>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</si>
  <si>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</si>
  <si>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</si>
  <si>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t>Covered area (in sq.mtr)</t>
  </si>
  <si>
    <t>Covered Area 
(in sq ft)</t>
  </si>
  <si>
    <t>Height in Feet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</si>
  <si>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</si>
  <si>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</si>
  <si>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>1/1.19</t>
  </si>
  <si>
    <t xml:space="preserve">Year of Construction </t>
  </si>
  <si>
    <t>Ground</t>
  </si>
  <si>
    <t>Tin shed with Brick wall</t>
  </si>
  <si>
    <t>M/S. HITESH CONSTRUCTION|PLOT NO.-15, KHASRA NO. 127M, SHIV PURAM COLONY, VILLLAGE-GANESHPUR, ROORKEE, HARIWDAR, UTTRAKHAND
TEHSIL- DOIWALA, DISTRICT DEHRADUN</t>
  </si>
  <si>
    <t>1. All the details pertaing to the building area statement such as area, floor, etc has been taken from the site survey.</t>
  </si>
  <si>
    <t xml:space="preserve">2.The maintinence of the building is poor as per site survey observation. </t>
  </si>
  <si>
    <t>3. Age of construction taken from the information as per site survey.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</si>
</sst>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  <numFmt numFmtId="167" formatCode="&quot;₹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  <xf numFmtId="2" fontId="2" fillId="0" borderId="1" xfId="0" applyNumberFormat="1" applyFont="1" applyBorder="1" applyAlignment="1">
      <alignment horizontal="center" vertical="center" wrapText="1"/>
    </xf>
    <xf numFmtId="166" fontId="0" fillId="0" borderId="0" xfId="6" applyNumberFormat="1" applyFon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0" fillId="0" borderId="1" xfId="6" applyNumberFormat="1" applyFon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166" fontId="2" fillId="2" borderId="1" xfId="6" applyNumberFormat="1" applyFont="1" applyFill="1" applyBorder="1" applyAlignment="1">
      <alignment horizontal="center" vertical="center" wrapText="1"/>
    </xf>
    <xf numFmtId="166" fontId="2" fillId="0" borderId="1" xfId="6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7" fontId="0" fillId="0" borderId="0" xfId="0" applyNumberFormat="1"/>
    <xf numFmtId="166" fontId="0" fillId="0" borderId="0" xfId="0" applyNumberFormat="1"/>
    <xf numFmtId="0" fontId="2" fillId="2" borderId="1" xfId="3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3" fontId="0" fillId="0" borderId="0" xfId="6" applyFont="1"/>
  </cellXfs>
  <cellStyles count="7">
    <cellStyle name="40% - Accent1" xfId="3" builtinId="31"/>
    <cellStyle name="Comma" xfId="6" builtinId="3"/>
    <cellStyle name="Comma 2" xfId="4"/>
    <cellStyle name="Currency" xfId="1" builtinId="4"/>
    <cellStyle name="Currency 2" xfId="5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9"/>
  <sheetViews>
    <sheetView zoomScale="85" zoomScaleNormal="85" workbookViewId="0">
      <selection activeCell="J12" sqref="J12"/>
    </sheetView>
  </sheetViews>
  <sheetFormatPr defaultRowHeight="15" x14ac:dyDescent="0.25"/>
  <cols>
    <col min="1" max="1" width="2.7109375" customWidth="1"/>
    <col min="2" max="2" width="7.28515625" customWidth="1"/>
    <col min="3" max="3" width="13.5703125" customWidth="1"/>
    <col min="4" max="4" width="9" customWidth="1"/>
    <col min="5" max="5" width="10.28515625" customWidth="1"/>
    <col min="6" max="6" width="8.7109375" customWidth="1"/>
    <col min="7" max="7" width="8.42578125" customWidth="1"/>
    <col min="8" max="8" width="14.42578125" customWidth="1"/>
    <col min="9" max="9" width="14.85546875" customWidth="1"/>
    <col min="10" max="10" width="10.42578125" customWidth="1"/>
    <col min="11" max="11" width="11.28515625" customWidth="1"/>
    <col min="12" max="12" width="7.7109375" customWidth="1"/>
    <col min="13" max="13" width="6.5703125" customWidth="1"/>
    <col min="14" max="14" width="11.85546875" customWidth="1"/>
    <col min="15" max="15" width="13.28515625" customWidth="1"/>
    <col min="16" max="17" width="15.140625" customWidth="1"/>
    <col min="18" max="18" width="9.85546875" customWidth="1"/>
    <col min="19" max="19" width="17.42578125" customWidth="1"/>
    <col min="20" max="20" width="12.7109375" customWidth="1"/>
    <col min="21" max="21" width="5.85546875" bestFit="1" customWidth="1"/>
    <col min="22" max="22" width="12.140625" bestFit="1" customWidth="1"/>
    <col min="23" max="23" width="15.5703125" customWidth="1"/>
    <col min="24" max="24" width="14.28515625" customWidth="1"/>
    <col min="25" max="25" width="12.5703125" customWidth="1"/>
    <col min="26" max="26" width="11.85546875" customWidth="1"/>
    <col min="27" max="27" width="12.42578125" customWidth="1"/>
    <col min="28" max="28" width="10.42578125" bestFit="1" customWidth="1"/>
  </cols>
  <sheetData>
    <row r="2" spans="2:23" ht="57" customHeight="1" x14ac:dyDescent="0.25">
      <c r="B2" s="30" t="s">
        <v>30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2:23" ht="60" x14ac:dyDescent="0.25">
      <c r="B3" s="28" t="s">
        <v>0</v>
      </c>
      <c r="C3" s="1" t="s">
        <v>15</v>
      </c>
      <c r="D3" s="1" t="s">
        <v>23</v>
      </c>
      <c r="E3" s="1" t="s">
        <v>1</v>
      </c>
      <c r="F3" s="1" t="s">
        <v>21</v>
      </c>
      <c r="G3" s="23" t="s">
        <v>22</v>
      </c>
      <c r="H3" s="1" t="s">
        <v>27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2" t="s">
        <v>14</v>
      </c>
      <c r="S3" s="1" t="s">
        <v>11</v>
      </c>
    </row>
    <row r="4" spans="2:23" ht="45" x14ac:dyDescent="0.25">
      <c r="B4" s="3">
        <v>1</v>
      </c>
      <c r="C4" s="25" t="s">
        <v>28</v>
      </c>
      <c r="D4" s="3">
        <v>9</v>
      </c>
      <c r="E4" s="3" t="s">
        <v>29</v>
      </c>
      <c r="F4" s="22">
        <f>G4/10.764</f>
        <v>86.956521739130437</v>
      </c>
      <c r="G4" s="21">
        <v>936</v>
      </c>
      <c r="H4" s="3">
        <v>2014</v>
      </c>
      <c r="I4" s="3">
        <v>2023</v>
      </c>
      <c r="J4" s="3">
        <f t="shared" ref="J4" si="0">I4-H4</f>
        <v>9</v>
      </c>
      <c r="K4" s="3">
        <v>45</v>
      </c>
      <c r="L4" s="4">
        <v>0.1</v>
      </c>
      <c r="M4" s="5">
        <f>(1-L4)/K4</f>
        <v>0.02</v>
      </c>
      <c r="N4" s="6">
        <v>500</v>
      </c>
      <c r="O4" s="6">
        <f>N4*G4</f>
        <v>468000</v>
      </c>
      <c r="P4" s="6">
        <f>O4*M4*J4</f>
        <v>84240</v>
      </c>
      <c r="Q4" s="6">
        <f>MAX(O4-P4,0)</f>
        <v>383760</v>
      </c>
      <c r="R4" s="7">
        <v>0.1</v>
      </c>
      <c r="S4" s="6">
        <f>IF(Q4&gt;L4*O4,Q4*(1-R4),O4*L4)</f>
        <v>345384</v>
      </c>
    </row>
    <row r="5" spans="2:23" ht="36" customHeight="1" x14ac:dyDescent="0.25">
      <c r="B5" s="31" t="s">
        <v>12</v>
      </c>
      <c r="C5" s="31"/>
      <c r="D5" s="31"/>
      <c r="E5" s="31"/>
      <c r="F5" s="12">
        <f>SUM(F4:F4)</f>
        <v>86.956521739130437</v>
      </c>
      <c r="G5" s="24">
        <f>SUM(G4:G4)</f>
        <v>936</v>
      </c>
      <c r="H5" s="31"/>
      <c r="I5" s="31"/>
      <c r="J5" s="31"/>
      <c r="K5" s="31"/>
      <c r="L5" s="31"/>
      <c r="M5" s="31"/>
      <c r="N5" s="31"/>
      <c r="O5" s="8">
        <f>SUM(O4:O4)</f>
        <v>468000</v>
      </c>
      <c r="P5" s="8">
        <f>SUM(P4:P4)</f>
        <v>84240</v>
      </c>
      <c r="Q5" s="8">
        <f>SUM(Q4:Q4)</f>
        <v>383760</v>
      </c>
      <c r="R5" s="9">
        <v>0</v>
      </c>
      <c r="S5" s="8">
        <f>SUM(S4:S4)</f>
        <v>345384</v>
      </c>
      <c r="V5">
        <v>12000</v>
      </c>
      <c r="W5" s="11" t="e">
        <f>V5*#REF!*#REF!</f>
        <v>#REF!</v>
      </c>
    </row>
    <row r="6" spans="2:23" ht="22.5" customHeight="1" x14ac:dyDescent="0.25">
      <c r="B6" s="32" t="s">
        <v>13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V6">
        <v>10000</v>
      </c>
      <c r="W6" s="11" t="e">
        <f>V6*#REF!*F4</f>
        <v>#REF!</v>
      </c>
    </row>
    <row r="7" spans="2:23" ht="21.75" customHeight="1" x14ac:dyDescent="0.25">
      <c r="B7" s="29" t="s">
        <v>31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W7" s="11" t="e">
        <f>SUM(W5:W6)</f>
        <v>#REF!</v>
      </c>
    </row>
    <row r="8" spans="2:23" ht="19.5" customHeight="1" x14ac:dyDescent="0.25">
      <c r="B8" s="29" t="s">
        <v>32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</row>
    <row r="9" spans="2:23" ht="13.5" customHeight="1" x14ac:dyDescent="0.25">
      <c r="B9" s="29" t="s">
        <v>33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</row>
    <row r="11" spans="2:23" x14ac:dyDescent="0.25">
      <c r="G11" s="11"/>
    </row>
    <row r="12" spans="2:23" x14ac:dyDescent="0.25">
      <c r="H12" s="26"/>
      <c r="T12" s="27"/>
    </row>
    <row r="13" spans="2:23" x14ac:dyDescent="0.25">
      <c r="H13" s="26"/>
    </row>
    <row r="14" spans="2:23" x14ac:dyDescent="0.25">
      <c r="H14" s="26"/>
      <c r="L14" s="10"/>
    </row>
    <row r="16" spans="2:23" x14ac:dyDescent="0.25">
      <c r="O16" s="22"/>
    </row>
    <row r="17" spans="9:17" x14ac:dyDescent="0.25">
      <c r="Q17">
        <f>539-495</f>
        <v>44</v>
      </c>
    </row>
    <row r="19" spans="9:17" x14ac:dyDescent="0.25">
      <c r="I19" s="11">
        <f>1600*0.8*G5</f>
        <v>1198080</v>
      </c>
      <c r="P19">
        <v>10</v>
      </c>
    </row>
  </sheetData>
  <mergeCells count="7">
    <mergeCell ref="B9:S9"/>
    <mergeCell ref="B2:S2"/>
    <mergeCell ref="B5:E5"/>
    <mergeCell ref="H5:N5"/>
    <mergeCell ref="B6:S6"/>
    <mergeCell ref="B7:S7"/>
    <mergeCell ref="B8:S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30"/>
  <sheetViews>
    <sheetView topLeftCell="A22" workbookViewId="0">
      <selection activeCell="J38" sqref="J38"/>
    </sheetView>
  </sheetViews>
  <sheetFormatPr defaultRowHeight="15" x14ac:dyDescent="0.25"/>
  <cols>
    <col min="2" max="2" width="12.42578125" bestFit="1" customWidth="1"/>
    <col min="3" max="3" width="14.28515625" bestFit="1" customWidth="1"/>
    <col min="5" max="5" width="14.28515625" bestFit="1" customWidth="1"/>
    <col min="8" max="8" width="20" customWidth="1"/>
    <col min="11" max="11" width="16.5703125" customWidth="1"/>
    <col min="12" max="12" width="19.85546875" customWidth="1"/>
  </cols>
  <sheetData>
    <row r="3" spans="3:14" x14ac:dyDescent="0.25">
      <c r="C3">
        <v>87120</v>
      </c>
      <c r="E3">
        <v>7943455</v>
      </c>
      <c r="G3">
        <v>36000000</v>
      </c>
    </row>
    <row r="4" spans="3:14" x14ac:dyDescent="0.25">
      <c r="C4">
        <v>500</v>
      </c>
      <c r="E4">
        <v>2</v>
      </c>
      <c r="G4">
        <f>60000</f>
        <v>60000</v>
      </c>
    </row>
    <row r="5" spans="3:14" x14ac:dyDescent="0.25">
      <c r="C5" s="13">
        <f>C4*C3</f>
        <v>43560000</v>
      </c>
      <c r="E5" s="13">
        <f>E4*E3</f>
        <v>15886910</v>
      </c>
      <c r="G5">
        <f>G3/G4</f>
        <v>600</v>
      </c>
    </row>
    <row r="12" spans="3:14" x14ac:dyDescent="0.25">
      <c r="H12">
        <v>2003</v>
      </c>
      <c r="K12">
        <v>2017</v>
      </c>
    </row>
    <row r="13" spans="3:14" x14ac:dyDescent="0.25">
      <c r="H13" s="13">
        <v>6000000</v>
      </c>
      <c r="K13">
        <f>M161</f>
        <v>0</v>
      </c>
    </row>
    <row r="16" spans="3:14" x14ac:dyDescent="0.25">
      <c r="N16" t="s">
        <v>26</v>
      </c>
    </row>
    <row r="18" spans="14:15" x14ac:dyDescent="0.25">
      <c r="N18">
        <f>1/1.19</f>
        <v>0.84033613445378152</v>
      </c>
      <c r="O18">
        <f>N18*10.764</f>
        <v>9.045378151260504</v>
      </c>
    </row>
    <row r="29" spans="14:15" ht="51" customHeight="1" x14ac:dyDescent="0.25"/>
    <row r="30" spans="14:15" ht="30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M3" sqref="M3"/>
    </sheetView>
  </sheetViews>
  <sheetFormatPr defaultRowHeight="15" x14ac:dyDescent="0.25"/>
  <cols>
    <col min="1" max="2" width="8.7109375" bestFit="1" customWidth="1"/>
    <col min="3" max="3" width="8.42578125" bestFit="1" customWidth="1"/>
    <col min="5" max="5" width="8.5703125" bestFit="1" customWidth="1"/>
    <col min="6" max="6" width="7.7109375" bestFit="1" customWidth="1"/>
    <col min="7" max="7" width="9" customWidth="1"/>
    <col min="8" max="8" width="8" customWidth="1"/>
    <col min="9" max="9" width="11.5703125" customWidth="1"/>
    <col min="10" max="10" width="10.5703125" customWidth="1"/>
    <col min="11" max="11" width="11.5703125" customWidth="1"/>
    <col min="12" max="12" width="8.7109375" customWidth="1"/>
    <col min="13" max="13" width="11.5703125" bestFit="1" customWidth="1"/>
  </cols>
  <sheetData>
    <row r="1" spans="1:13" ht="15.75" x14ac:dyDescent="0.25">
      <c r="A1" s="30" t="s">
        <v>16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04.25" x14ac:dyDescent="0.25">
      <c r="A2" s="14" t="s">
        <v>24</v>
      </c>
      <c r="B2" s="14" t="s">
        <v>17</v>
      </c>
      <c r="C2" s="14" t="s">
        <v>2</v>
      </c>
      <c r="D2" s="14" t="s">
        <v>18</v>
      </c>
      <c r="E2" s="14" t="s">
        <v>19</v>
      </c>
      <c r="F2" s="14" t="s">
        <v>5</v>
      </c>
      <c r="G2" s="14" t="s">
        <v>6</v>
      </c>
      <c r="H2" s="14" t="s">
        <v>25</v>
      </c>
      <c r="I2" s="14" t="s">
        <v>8</v>
      </c>
      <c r="J2" s="14" t="s">
        <v>9</v>
      </c>
      <c r="K2" s="14" t="s">
        <v>10</v>
      </c>
      <c r="L2" s="14" t="s">
        <v>20</v>
      </c>
      <c r="M2" s="14" t="s">
        <v>11</v>
      </c>
    </row>
    <row r="3" spans="1:13" x14ac:dyDescent="0.25">
      <c r="A3" s="15">
        <f>170/3.28</f>
        <v>51.829268292682933</v>
      </c>
      <c r="B3" s="16">
        <v>2014</v>
      </c>
      <c r="C3" s="16">
        <v>2023</v>
      </c>
      <c r="D3" s="16">
        <f>C3-B3</f>
        <v>9</v>
      </c>
      <c r="E3" s="16">
        <v>60</v>
      </c>
      <c r="F3" s="17">
        <v>0.1</v>
      </c>
      <c r="G3" s="18">
        <f>(1-F3)/E3</f>
        <v>1.5000000000000001E-2</v>
      </c>
      <c r="H3" s="19">
        <v>3500</v>
      </c>
      <c r="I3" s="19">
        <f>H3*A3</f>
        <v>181402.43902439027</v>
      </c>
      <c r="J3" s="19">
        <f>I3*G3*D3</f>
        <v>24489.329268292691</v>
      </c>
      <c r="K3" s="19">
        <f>MAX(I3-J3,0)</f>
        <v>156913.10975609758</v>
      </c>
      <c r="L3" s="20">
        <v>0</v>
      </c>
      <c r="M3" s="19">
        <f>IF(K3&gt;F3*I3,K3*(1-L3),I3*F3)</f>
        <v>156913.10975609758</v>
      </c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O23"/>
  <sheetViews>
    <sheetView tabSelected="1" topLeftCell="A2" workbookViewId="0">
      <selection activeCell="G21" sqref="G21"/>
    </sheetView>
  </sheetViews>
  <sheetFormatPr defaultRowHeight="15" x14ac:dyDescent="0.25"/>
  <cols>
    <col min="4" max="4" width="10" bestFit="1" customWidth="1"/>
    <col min="6" max="8" width="12.5703125" bestFit="1" customWidth="1"/>
    <col min="9" max="9" width="12" bestFit="1" customWidth="1"/>
    <col min="10" max="10" width="12.5703125" bestFit="1" customWidth="1"/>
    <col min="12" max="12" width="14.7109375" bestFit="1" customWidth="1"/>
    <col min="13" max="13" width="12.5703125" bestFit="1" customWidth="1"/>
    <col min="14" max="14" width="16.85546875" style="13" bestFit="1" customWidth="1"/>
    <col min="15" max="15" width="15.28515625" bestFit="1" customWidth="1"/>
  </cols>
  <sheetData>
    <row r="3" spans="4:15" x14ac:dyDescent="0.25">
      <c r="D3">
        <v>106500000</v>
      </c>
    </row>
    <row r="4" spans="4:15" x14ac:dyDescent="0.25">
      <c r="D4">
        <f>D3/1430</f>
        <v>74475.524475524478</v>
      </c>
      <c r="F4">
        <v>120000000</v>
      </c>
      <c r="I4">
        <v>115000000</v>
      </c>
      <c r="K4">
        <v>98500000</v>
      </c>
      <c r="M4">
        <v>94000000</v>
      </c>
    </row>
    <row r="5" spans="4:15" x14ac:dyDescent="0.25">
      <c r="F5">
        <v>1650</v>
      </c>
      <c r="I5">
        <f>I4/1340</f>
        <v>85820.895522388062</v>
      </c>
      <c r="K5">
        <f>K4/1600</f>
        <v>61562.5</v>
      </c>
      <c r="M5">
        <v>1385</v>
      </c>
    </row>
    <row r="6" spans="4:15" x14ac:dyDescent="0.25">
      <c r="F6">
        <f>F4/F5</f>
        <v>72727.272727272721</v>
      </c>
      <c r="M6">
        <f>M4/M5</f>
        <v>67870.036101083038</v>
      </c>
    </row>
    <row r="11" spans="4:15" x14ac:dyDescent="0.25">
      <c r="N11" s="13">
        <f>832*10^7</f>
        <v>8320000000</v>
      </c>
      <c r="O11">
        <v>2017</v>
      </c>
    </row>
    <row r="12" spans="4:15" x14ac:dyDescent="0.25">
      <c r="H12">
        <v>25000</v>
      </c>
      <c r="N12" s="13">
        <v>10</v>
      </c>
    </row>
    <row r="13" spans="4:15" x14ac:dyDescent="0.25">
      <c r="H13" s="13">
        <f>H12*G15</f>
        <v>3889250</v>
      </c>
      <c r="I13" s="13">
        <f>H13/H15</f>
        <v>20909.946236559139</v>
      </c>
      <c r="J13">
        <v>2200</v>
      </c>
      <c r="N13" s="13">
        <f>N11/N12</f>
        <v>832000000</v>
      </c>
      <c r="O13" s="13">
        <f>N13*5%*6</f>
        <v>249600000</v>
      </c>
    </row>
    <row r="14" spans="4:15" x14ac:dyDescent="0.25">
      <c r="F14" s="13">
        <v>2500</v>
      </c>
      <c r="J14" s="13">
        <f>J13*F15</f>
        <v>3682800</v>
      </c>
      <c r="O14" s="27">
        <f>N13+O13</f>
        <v>1081600000</v>
      </c>
    </row>
    <row r="15" spans="4:15" x14ac:dyDescent="0.25">
      <c r="F15" s="13">
        <v>1674</v>
      </c>
      <c r="G15" s="33">
        <v>155.57</v>
      </c>
      <c r="H15" s="33">
        <f>F15/9</f>
        <v>186</v>
      </c>
      <c r="I15" s="13">
        <v>20000</v>
      </c>
      <c r="O15" s="13">
        <f>O14/N12</f>
        <v>108160000</v>
      </c>
    </row>
    <row r="16" spans="4:15" x14ac:dyDescent="0.25">
      <c r="F16" s="13">
        <f>F14*F15</f>
        <v>4185000</v>
      </c>
      <c r="G16" s="13">
        <f>F16/G15</f>
        <v>26901.073471749052</v>
      </c>
      <c r="H16" s="13">
        <f>F16/H15</f>
        <v>22500</v>
      </c>
      <c r="I16" s="13">
        <f>I15*H15</f>
        <v>3720000</v>
      </c>
    </row>
    <row r="17" spans="6:14" x14ac:dyDescent="0.25">
      <c r="L17">
        <v>25000</v>
      </c>
      <c r="M17">
        <v>1674</v>
      </c>
    </row>
    <row r="18" spans="6:14" x14ac:dyDescent="0.25">
      <c r="F18" s="27">
        <f>F15*2000</f>
        <v>3348000</v>
      </c>
      <c r="H18" s="13">
        <f>F18/H15</f>
        <v>18000</v>
      </c>
      <c r="L18">
        <v>155.57</v>
      </c>
      <c r="M18">
        <v>2200</v>
      </c>
      <c r="N18" s="13">
        <v>4180000</v>
      </c>
    </row>
    <row r="19" spans="6:14" x14ac:dyDescent="0.25">
      <c r="L19" s="13">
        <f>L17*L18</f>
        <v>3889250</v>
      </c>
      <c r="M19" s="33">
        <f>M17*M18</f>
        <v>3682800</v>
      </c>
      <c r="N19" s="13">
        <f>0.85*N18</f>
        <v>3553000</v>
      </c>
    </row>
    <row r="20" spans="6:14" x14ac:dyDescent="0.25">
      <c r="F20" s="13">
        <f>F18/G15</f>
        <v>21520.858777399244</v>
      </c>
      <c r="G20">
        <v>22000</v>
      </c>
      <c r="L20">
        <v>1079520</v>
      </c>
      <c r="M20" s="13">
        <v>345384</v>
      </c>
      <c r="N20" s="13">
        <f>0.75*N18</f>
        <v>3135000</v>
      </c>
    </row>
    <row r="21" spans="6:14" x14ac:dyDescent="0.25">
      <c r="G21" s="11">
        <f>G20*G15</f>
        <v>3422540</v>
      </c>
      <c r="H21">
        <v>1400</v>
      </c>
      <c r="L21" s="27">
        <f>L19+L20</f>
        <v>4968770</v>
      </c>
      <c r="M21" s="13">
        <v>150000</v>
      </c>
    </row>
    <row r="22" spans="6:14" x14ac:dyDescent="0.25">
      <c r="H22">
        <v>155</v>
      </c>
      <c r="M22" s="11">
        <f>M19+M20+M21</f>
        <v>4178184</v>
      </c>
    </row>
    <row r="23" spans="6:14" x14ac:dyDescent="0.25">
      <c r="H23">
        <f>H21/H22</f>
        <v>9.0322580645161299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working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Rahul Gupta</cp:lastModifiedBy>
  <dcterms:created xsi:type="dcterms:W3CDTF">2022-07-28T09:17:09Z</dcterms:created>
  <dcterms:modified xsi:type="dcterms:W3CDTF">2023-08-22T12:06:21Z</dcterms:modified>
</cp:coreProperties>
</file>