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uploads\VIS(2023-24)-PL269-228-333_Ms. Subh Industries\"/>
    </mc:Choice>
  </mc:AlternateContent>
  <bookViews>
    <workbookView xWindow="0" yWindow="0" windowWidth="24000" windowHeight="9735"/>
  </bookViews>
  <sheets>
    <sheet name="working" sheetId="2" r:id="rId1"/>
    <sheet name="Sheet1" sheetId="1" r:id="rId2"/>
    <sheet name="Sheet2" sheetId="3" r:id="rId3"/>
    <sheet name="Sheet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2" l="1"/>
  <c r="W19" i="2"/>
  <c r="X17" i="2"/>
  <c r="X15" i="2"/>
  <c r="W17" i="2"/>
  <c r="W15" i="2"/>
  <c r="X14" i="2"/>
  <c r="W14" i="2"/>
  <c r="Q11" i="4"/>
  <c r="C19" i="4"/>
  <c r="C18" i="4"/>
  <c r="B19" i="4"/>
  <c r="B18" i="4"/>
  <c r="E28" i="4"/>
  <c r="E26" i="4"/>
  <c r="E22" i="4"/>
  <c r="E21" i="4"/>
  <c r="E20" i="4"/>
  <c r="E19" i="4"/>
  <c r="D10" i="4"/>
  <c r="D12" i="4"/>
  <c r="H5" i="2" l="1"/>
  <c r="H6" i="2"/>
  <c r="H4" i="2"/>
  <c r="P4" i="2" s="1"/>
  <c r="D16" i="1"/>
  <c r="D15" i="1"/>
  <c r="E15" i="1"/>
  <c r="F15" i="1"/>
  <c r="H15" i="1"/>
  <c r="G15" i="1"/>
  <c r="C14" i="1"/>
  <c r="C16" i="1" s="1"/>
  <c r="P5" i="2"/>
  <c r="P6" i="2"/>
  <c r="N5" i="2"/>
  <c r="N6" i="2"/>
  <c r="K5" i="2"/>
  <c r="K6" i="2"/>
  <c r="B5" i="2"/>
  <c r="B6" i="2" s="1"/>
  <c r="P18" i="1"/>
  <c r="Q18" i="1" s="1"/>
  <c r="M13" i="1"/>
  <c r="M6" i="4"/>
  <c r="K5" i="4"/>
  <c r="I5" i="4"/>
  <c r="F6" i="4"/>
  <c r="D4" i="4"/>
  <c r="I3" i="3"/>
  <c r="G3" i="3"/>
  <c r="D3" i="3"/>
  <c r="I4" i="1"/>
  <c r="I5" i="1"/>
  <c r="G5" i="1"/>
  <c r="C5" i="1"/>
  <c r="N4" i="2"/>
  <c r="K4" i="2"/>
  <c r="Q6" i="2" l="1"/>
  <c r="R6" i="2" s="1"/>
  <c r="T6" i="2" s="1"/>
  <c r="Q5" i="2"/>
  <c r="R5" i="2" s="1"/>
  <c r="T5" i="2" s="1"/>
  <c r="G7" i="2"/>
  <c r="J3" i="3"/>
  <c r="K3" i="3" s="1"/>
  <c r="M3" i="3" s="1"/>
  <c r="H7" i="2"/>
  <c r="P7" i="2"/>
  <c r="Q4" i="2"/>
  <c r="R4" i="2" l="1"/>
  <c r="R7" i="2" s="1"/>
  <c r="T7" i="2" s="1"/>
  <c r="Q7" i="2"/>
  <c r="T4" i="2" l="1"/>
</calcChain>
</file>

<file path=xl/sharedStrings.xml><?xml version="1.0" encoding="utf-8"?>
<sst xmlns="http://schemas.openxmlformats.org/spreadsheetml/2006/main" count="52" uniqueCount="41">
  <si>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</si>
  <si>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</si>
  <si>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</si>
  <si>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</si>
  <si>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</si>
  <si>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</si>
  <si>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</si>
  <si>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</si>
  <si>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</si>
  <si>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</si>
  <si>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</si>
  <si>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</si>
  <si>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</si>
  <si>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</si>
  <si>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Detoration</t>
  </si>
  <si>
    <t>Details of Building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</si>
  <si>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</si>
  <si>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</si>
  <si>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</si>
  <si>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</si>
  <si>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</si>
  <si>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</si>
  <si>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</si>
  <si>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</si>
  <si>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</si>
  <si>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1/1.19</t>
  </si>
  <si>
    <t xml:space="preserve">Year of Construction </t>
  </si>
  <si>
    <t>RCC</t>
  </si>
  <si>
    <t>Ground</t>
  </si>
  <si>
    <t>M/S. SUBH INDUSTRIES|PLOT NO: A-7A, VILLAGE SRIRAMPUR, GROWTH CENTRE SIGADDI, KOTDWAR, DISTRICT PAURI-GARHWAL, UTTARAKHAND</t>
  </si>
  <si>
    <t>2.The maintinence of the building is averege as per site survey observation.</t>
  </si>
  <si>
    <t>3. Age of construction taken from the old valuation report.</t>
  </si>
  <si>
    <t>Floor of Building</t>
  </si>
  <si>
    <t>Main building</t>
  </si>
  <si>
    <t>Labour room</t>
  </si>
  <si>
    <t>Hall</t>
  </si>
  <si>
    <t>Height in ft.</t>
  </si>
  <si>
    <t>1. All the details pertaing to the building area statement such as area, floor, etc has been taken from the site survey measurement.</t>
  </si>
  <si>
    <t>https://hecta.co/property/industrial-property-in-sigaddi-growth-center-kotdwar/</t>
  </si>
  <si>
    <t>https://hecta.co/property/land-and-building-in-sigaddi-growth-centre-haridwar/</t>
  </si>
  <si>
    <t>https://www.magicbricks.com/propertyDetails/250-Sq-m-Industrial-Building-FOR-Sale-Kotdwara-in-Pauri-Garhwal-r1&amp;id=4d423437333135303037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</si>
</sst>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  <numFmt numFmtId="167" formatCode="&quot;₹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7" fontId="0" fillId="0" borderId="0" xfId="0" applyNumberFormat="1"/>
    <xf numFmtId="166" fontId="0" fillId="0" borderId="0" xfId="0" applyNumberFormat="1"/>
    <xf numFmtId="0" fontId="2" fillId="2" borderId="1" xfId="3" applyFont="1" applyBorder="1" applyAlignment="1">
      <alignment horizontal="center" vertical="center"/>
    </xf>
    <xf numFmtId="43" fontId="0" fillId="0" borderId="0" xfId="6" applyFont="1"/>
    <xf numFmtId="0" fontId="5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0" fillId="0" borderId="0" xfId="6" applyNumberFormat="1" applyFont="1"/>
  </cellXfs>
  <cellStyles count="7">
    <cellStyle name="40% - Accent1" xfId="3" builtinId="31"/>
    <cellStyle name="Comma" xfId="6" builtinId="3"/>
    <cellStyle name="Comma 2" xfId="4"/>
    <cellStyle name="Currency" xfId="1" builtinId="4"/>
    <cellStyle name="Currency 2" xfId="5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2"/>
  <sheetViews>
    <sheetView tabSelected="1" zoomScale="85" zoomScaleNormal="85" workbookViewId="0">
      <selection activeCell="T13" sqref="T13"/>
    </sheetView>
  </sheetViews>
  <sheetFormatPr defaultRowHeight="15" x14ac:dyDescent="0.25"/>
  <cols>
    <col min="1" max="1" width="2.7109375" customWidth="1"/>
    <col min="2" max="2" width="7.28515625" customWidth="1"/>
    <col min="3" max="4" width="13.5703125" customWidth="1"/>
    <col min="5" max="5" width="9" customWidth="1"/>
    <col min="6" max="6" width="10.28515625" customWidth="1"/>
    <col min="7" max="7" width="8.7109375" customWidth="1"/>
    <col min="8" max="8" width="8.42578125" hidden="1" customWidth="1"/>
    <col min="9" max="9" width="14.42578125" customWidth="1"/>
    <col min="10" max="10" width="14.85546875" hidden="1" customWidth="1"/>
    <col min="11" max="11" width="10.42578125" hidden="1" customWidth="1"/>
    <col min="12" max="12" width="11.28515625" hidden="1" customWidth="1"/>
    <col min="13" max="13" width="7.7109375" hidden="1" customWidth="1"/>
    <col min="14" max="14" width="6.5703125" hidden="1" customWidth="1"/>
    <col min="15" max="15" width="11.85546875" customWidth="1"/>
    <col min="16" max="16" width="13.28515625" hidden="1" customWidth="1"/>
    <col min="17" max="18" width="15.140625" hidden="1" customWidth="1"/>
    <col min="19" max="19" width="9.85546875" hidden="1" customWidth="1"/>
    <col min="20" max="20" width="17.42578125" customWidth="1"/>
    <col min="21" max="21" width="12.7109375" customWidth="1"/>
    <col min="22" max="22" width="5.85546875" bestFit="1" customWidth="1"/>
    <col min="23" max="23" width="12.7109375" bestFit="1" customWidth="1"/>
    <col min="24" max="24" width="11.7109375" customWidth="1"/>
    <col min="25" max="25" width="14.28515625" customWidth="1"/>
    <col min="26" max="26" width="12.5703125" customWidth="1"/>
    <col min="27" max="27" width="11.85546875" customWidth="1"/>
    <col min="28" max="28" width="12.42578125" customWidth="1"/>
    <col min="29" max="29" width="10.42578125" bestFit="1" customWidth="1"/>
  </cols>
  <sheetData>
    <row r="2" spans="2:24" ht="57" customHeight="1" x14ac:dyDescent="0.25">
      <c r="B2" s="31" t="s">
        <v>29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2:24" ht="60" x14ac:dyDescent="0.25">
      <c r="B3" s="28" t="s">
        <v>0</v>
      </c>
      <c r="C3" s="1" t="s">
        <v>32</v>
      </c>
      <c r="D3" s="1" t="s">
        <v>15</v>
      </c>
      <c r="E3" s="1" t="s">
        <v>36</v>
      </c>
      <c r="F3" s="1" t="s">
        <v>1</v>
      </c>
      <c r="G3" s="1" t="s">
        <v>21</v>
      </c>
      <c r="H3" s="23" t="s">
        <v>22</v>
      </c>
      <c r="I3" s="1" t="s">
        <v>26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S3" s="2" t="s">
        <v>14</v>
      </c>
      <c r="T3" s="1" t="s">
        <v>11</v>
      </c>
    </row>
    <row r="4" spans="2:24" x14ac:dyDescent="0.25">
      <c r="B4" s="3">
        <v>1</v>
      </c>
      <c r="C4" s="25" t="s">
        <v>28</v>
      </c>
      <c r="D4" s="25" t="s">
        <v>33</v>
      </c>
      <c r="E4" s="3">
        <v>30</v>
      </c>
      <c r="F4" s="3" t="s">
        <v>27</v>
      </c>
      <c r="G4" s="22">
        <v>393</v>
      </c>
      <c r="H4" s="21">
        <f>G4*10.764</f>
        <v>4230.2519999999995</v>
      </c>
      <c r="I4" s="3">
        <v>2015</v>
      </c>
      <c r="J4" s="3">
        <v>2023</v>
      </c>
      <c r="K4" s="3">
        <f t="shared" ref="K4:K6" si="0">J4-I4</f>
        <v>8</v>
      </c>
      <c r="L4" s="3">
        <v>45</v>
      </c>
      <c r="M4" s="4">
        <v>0.1</v>
      </c>
      <c r="N4" s="5">
        <f>(1-M4)/L4</f>
        <v>0.02</v>
      </c>
      <c r="O4" s="6">
        <v>1000</v>
      </c>
      <c r="P4" s="6">
        <f>O4*H4</f>
        <v>4230251.9999999991</v>
      </c>
      <c r="Q4" s="6">
        <f>P4*N4*K4</f>
        <v>676840.31999999983</v>
      </c>
      <c r="R4" s="6">
        <f>MAX(P4-Q4,0)</f>
        <v>3553411.6799999992</v>
      </c>
      <c r="S4" s="7">
        <v>0</v>
      </c>
      <c r="T4" s="6">
        <f>IF(R4&gt;M4*P4,R4*(1-S4),P4*M4)</f>
        <v>3553411.6799999992</v>
      </c>
    </row>
    <row r="5" spans="2:24" x14ac:dyDescent="0.25">
      <c r="B5" s="3">
        <f>B4+1</f>
        <v>2</v>
      </c>
      <c r="C5" s="25" t="s">
        <v>28</v>
      </c>
      <c r="D5" s="25" t="s">
        <v>34</v>
      </c>
      <c r="E5" s="3">
        <v>10</v>
      </c>
      <c r="F5" s="3" t="s">
        <v>27</v>
      </c>
      <c r="G5" s="22">
        <v>10</v>
      </c>
      <c r="H5" s="21">
        <f t="shared" ref="H5:H6" si="1">G5*10.764</f>
        <v>107.63999999999999</v>
      </c>
      <c r="I5" s="3">
        <v>2015</v>
      </c>
      <c r="J5" s="3">
        <v>2023</v>
      </c>
      <c r="K5" s="3">
        <f t="shared" si="0"/>
        <v>8</v>
      </c>
      <c r="L5" s="3">
        <v>60</v>
      </c>
      <c r="M5" s="4">
        <v>0.1</v>
      </c>
      <c r="N5" s="5">
        <f t="shared" ref="N5:N6" si="2">(1-M5)/L5</f>
        <v>1.5000000000000001E-2</v>
      </c>
      <c r="O5" s="6">
        <v>1200</v>
      </c>
      <c r="P5" s="6">
        <f t="shared" ref="P5:P6" si="3">O5*H5</f>
        <v>129167.99999999999</v>
      </c>
      <c r="Q5" s="6">
        <f t="shared" ref="Q5:Q6" si="4">P5*N5*K5</f>
        <v>15500.16</v>
      </c>
      <c r="R5" s="6">
        <f t="shared" ref="R5:R6" si="5">MAX(P5-Q5,0)</f>
        <v>113667.83999999998</v>
      </c>
      <c r="S5" s="7">
        <v>0</v>
      </c>
      <c r="T5" s="6">
        <f t="shared" ref="T5:T6" si="6">IF(R5&gt;M5*P5,R5*(1-S5),P5*M5)</f>
        <v>113667.83999999998</v>
      </c>
    </row>
    <row r="6" spans="2:24" x14ac:dyDescent="0.25">
      <c r="B6" s="3">
        <f t="shared" ref="B6" si="7">B5+1</f>
        <v>3</v>
      </c>
      <c r="C6" s="25" t="s">
        <v>28</v>
      </c>
      <c r="D6" s="25" t="s">
        <v>35</v>
      </c>
      <c r="E6" s="3">
        <v>10</v>
      </c>
      <c r="F6" s="3" t="s">
        <v>27</v>
      </c>
      <c r="G6" s="22">
        <v>9</v>
      </c>
      <c r="H6" s="21">
        <f t="shared" si="1"/>
        <v>96.875999999999991</v>
      </c>
      <c r="I6" s="3">
        <v>2015</v>
      </c>
      <c r="J6" s="3">
        <v>2023</v>
      </c>
      <c r="K6" s="3">
        <f t="shared" si="0"/>
        <v>8</v>
      </c>
      <c r="L6" s="3">
        <v>60</v>
      </c>
      <c r="M6" s="4">
        <v>0.1</v>
      </c>
      <c r="N6" s="5">
        <f t="shared" si="2"/>
        <v>1.5000000000000001E-2</v>
      </c>
      <c r="O6" s="6">
        <v>1200</v>
      </c>
      <c r="P6" s="6">
        <f t="shared" si="3"/>
        <v>116251.19999999998</v>
      </c>
      <c r="Q6" s="6">
        <f t="shared" si="4"/>
        <v>13950.143999999998</v>
      </c>
      <c r="R6" s="6">
        <f t="shared" si="5"/>
        <v>102301.05599999998</v>
      </c>
      <c r="S6" s="7">
        <v>0</v>
      </c>
      <c r="T6" s="6">
        <f t="shared" si="6"/>
        <v>102301.05599999998</v>
      </c>
    </row>
    <row r="7" spans="2:24" ht="36" customHeight="1" x14ac:dyDescent="0.25">
      <c r="B7" s="32" t="s">
        <v>12</v>
      </c>
      <c r="C7" s="32"/>
      <c r="D7" s="32"/>
      <c r="E7" s="32"/>
      <c r="F7" s="32"/>
      <c r="G7" s="12">
        <f>SUM(G4:G6)</f>
        <v>412</v>
      </c>
      <c r="H7" s="24">
        <f>SUM(H4:H6)</f>
        <v>4434.768</v>
      </c>
      <c r="I7" s="32"/>
      <c r="J7" s="32"/>
      <c r="K7" s="32"/>
      <c r="L7" s="32"/>
      <c r="M7" s="32"/>
      <c r="N7" s="32"/>
      <c r="O7" s="32"/>
      <c r="P7" s="8">
        <f>SUM(P4:P6)</f>
        <v>4475671.1999999993</v>
      </c>
      <c r="Q7" s="8">
        <f>SUM(Q4:Q6)</f>
        <v>706290.62399999984</v>
      </c>
      <c r="R7" s="8">
        <f>SUM(R4:R6)</f>
        <v>3769380.575999999</v>
      </c>
      <c r="S7" s="9">
        <v>0</v>
      </c>
      <c r="T7" s="8">
        <f t="shared" ref="T7" si="8">IF(R7&gt;M7*P7,R7*(1-S7),P7*M7)</f>
        <v>3769380.575999999</v>
      </c>
    </row>
    <row r="8" spans="2:24" ht="16.5" customHeight="1" x14ac:dyDescent="0.25">
      <c r="B8" s="33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2:24" ht="26.25" customHeight="1" x14ac:dyDescent="0.25">
      <c r="B9" s="30" t="s">
        <v>37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4" ht="19.5" customHeight="1" x14ac:dyDescent="0.25">
      <c r="B10" s="30" t="s">
        <v>30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4" ht="13.5" customHeight="1" x14ac:dyDescent="0.25">
      <c r="B11" s="30" t="s">
        <v>31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2:24" x14ac:dyDescent="0.25">
      <c r="W12">
        <v>920</v>
      </c>
      <c r="X12">
        <v>920</v>
      </c>
    </row>
    <row r="13" spans="2:24" x14ac:dyDescent="0.25">
      <c r="H13" s="11"/>
      <c r="W13">
        <v>3750</v>
      </c>
      <c r="X13">
        <v>3800</v>
      </c>
    </row>
    <row r="14" spans="2:24" x14ac:dyDescent="0.25">
      <c r="I14" s="26"/>
      <c r="U14" s="27"/>
      <c r="W14" s="13">
        <f>W13*W12</f>
        <v>3450000</v>
      </c>
      <c r="X14" s="13">
        <f>X13*X12</f>
        <v>3496000</v>
      </c>
    </row>
    <row r="15" spans="2:24" x14ac:dyDescent="0.25">
      <c r="I15" s="26"/>
      <c r="W15" s="13">
        <f>T7</f>
        <v>3769380.575999999</v>
      </c>
      <c r="X15" s="13">
        <f>T7</f>
        <v>3769380.575999999</v>
      </c>
    </row>
    <row r="16" spans="2:24" x14ac:dyDescent="0.25">
      <c r="I16" s="26"/>
      <c r="M16" s="10"/>
      <c r="W16" s="13">
        <v>300000</v>
      </c>
      <c r="X16" s="13">
        <v>300000</v>
      </c>
    </row>
    <row r="17" spans="10:24" x14ac:dyDescent="0.25">
      <c r="W17" s="27">
        <f>W16+W15+W14</f>
        <v>7519380.5759999994</v>
      </c>
      <c r="X17" s="27">
        <f>X16+X15+X14</f>
        <v>7565380.5759999994</v>
      </c>
    </row>
    <row r="18" spans="10:24" x14ac:dyDescent="0.25">
      <c r="W18" s="13">
        <v>7500000</v>
      </c>
    </row>
    <row r="19" spans="10:24" x14ac:dyDescent="0.25">
      <c r="W19" s="13">
        <f>W18*0.85</f>
        <v>6375000</v>
      </c>
    </row>
    <row r="20" spans="10:24" x14ac:dyDescent="0.25">
      <c r="W20" s="13">
        <f>W18*0.75</f>
        <v>5625000</v>
      </c>
    </row>
    <row r="21" spans="10:24" x14ac:dyDescent="0.25">
      <c r="J21" s="11"/>
      <c r="W21" s="13"/>
    </row>
    <row r="22" spans="10:24" x14ac:dyDescent="0.25">
      <c r="W22" s="13"/>
    </row>
  </sheetData>
  <mergeCells count="7">
    <mergeCell ref="B11:T11"/>
    <mergeCell ref="B2:T2"/>
    <mergeCell ref="B7:F7"/>
    <mergeCell ref="I7:O7"/>
    <mergeCell ref="B8:T8"/>
    <mergeCell ref="B9:T9"/>
    <mergeCell ref="B10:T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8"/>
  <sheetViews>
    <sheetView workbookViewId="0">
      <selection activeCell="G18" sqref="G18"/>
    </sheetView>
  </sheetViews>
  <sheetFormatPr defaultRowHeight="15" x14ac:dyDescent="0.25"/>
  <cols>
    <col min="2" max="2" width="12.42578125" bestFit="1" customWidth="1"/>
    <col min="3" max="3" width="14.28515625" bestFit="1" customWidth="1"/>
    <col min="4" max="5" width="14.28515625" customWidth="1"/>
    <col min="6" max="6" width="11.5703125" bestFit="1" customWidth="1"/>
    <col min="7" max="7" width="14.42578125" bestFit="1" customWidth="1"/>
    <col min="8" max="8" width="14.28515625" bestFit="1" customWidth="1"/>
    <col min="10" max="10" width="20" customWidth="1"/>
    <col min="13" max="13" width="13.5703125" customWidth="1"/>
  </cols>
  <sheetData>
    <row r="3" spans="3:16" x14ac:dyDescent="0.25">
      <c r="C3">
        <v>87120</v>
      </c>
      <c r="G3">
        <v>7943455</v>
      </c>
      <c r="I3">
        <v>36000000</v>
      </c>
    </row>
    <row r="4" spans="3:16" x14ac:dyDescent="0.25">
      <c r="C4">
        <v>500</v>
      </c>
      <c r="G4">
        <v>2</v>
      </c>
      <c r="I4">
        <f>60000</f>
        <v>60000</v>
      </c>
    </row>
    <row r="5" spans="3:16" x14ac:dyDescent="0.25">
      <c r="C5" s="13">
        <f>C4*C3</f>
        <v>43560000</v>
      </c>
      <c r="D5" s="13"/>
      <c r="E5" s="13"/>
      <c r="G5" s="13">
        <f>G4*G3</f>
        <v>15886910</v>
      </c>
      <c r="I5">
        <f>I3/I4</f>
        <v>600</v>
      </c>
    </row>
    <row r="12" spans="3:16" x14ac:dyDescent="0.25">
      <c r="J12">
        <v>2003</v>
      </c>
      <c r="M12">
        <v>2017</v>
      </c>
    </row>
    <row r="13" spans="3:16" x14ac:dyDescent="0.25">
      <c r="C13">
        <v>200</v>
      </c>
      <c r="D13">
        <v>28000</v>
      </c>
      <c r="E13">
        <v>50000</v>
      </c>
      <c r="F13">
        <v>11000</v>
      </c>
      <c r="G13" s="13">
        <v>15000</v>
      </c>
      <c r="H13" s="13">
        <v>20000</v>
      </c>
      <c r="J13" s="13">
        <v>6000000</v>
      </c>
      <c r="M13">
        <f>O161</f>
        <v>0</v>
      </c>
    </row>
    <row r="14" spans="3:16" x14ac:dyDescent="0.25">
      <c r="C14">
        <f>C13*10.764</f>
        <v>2152.7999999999997</v>
      </c>
      <c r="D14">
        <v>104.38</v>
      </c>
      <c r="E14">
        <v>104.38</v>
      </c>
      <c r="F14" s="13">
        <v>1123.125</v>
      </c>
      <c r="G14" s="13">
        <v>1123.125</v>
      </c>
      <c r="H14" s="13">
        <v>1123.125</v>
      </c>
    </row>
    <row r="15" spans="3:16" x14ac:dyDescent="0.25">
      <c r="C15">
        <v>10000</v>
      </c>
      <c r="D15" s="13">
        <f>D14*D13</f>
        <v>2922640</v>
      </c>
      <c r="E15" s="13">
        <f>E14*E13</f>
        <v>5219000</v>
      </c>
      <c r="F15" s="13">
        <f>F14*F13</f>
        <v>12354375</v>
      </c>
      <c r="G15" s="13">
        <f>G14*G13</f>
        <v>16846875</v>
      </c>
      <c r="H15" s="13">
        <f>H14*H13</f>
        <v>22462500</v>
      </c>
    </row>
    <row r="16" spans="3:16" x14ac:dyDescent="0.25">
      <c r="C16" s="13">
        <f>C15*C14</f>
        <v>21527999.999999996</v>
      </c>
      <c r="D16" s="29">
        <f>E15/D15</f>
        <v>1.7857142857142858</v>
      </c>
      <c r="E16" s="13"/>
      <c r="G16" s="13"/>
      <c r="H16" s="13"/>
      <c r="P16" t="s">
        <v>25</v>
      </c>
    </row>
    <row r="18" spans="16:17" x14ac:dyDescent="0.25">
      <c r="P18">
        <f>1/1.19</f>
        <v>0.84033613445378152</v>
      </c>
      <c r="Q18">
        <f>P18*10.764</f>
        <v>9.045378151260504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M3" sqref="M3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04.25" x14ac:dyDescent="0.25">
      <c r="A2" s="14" t="s">
        <v>23</v>
      </c>
      <c r="B2" s="14" t="s">
        <v>17</v>
      </c>
      <c r="C2" s="14" t="s">
        <v>2</v>
      </c>
      <c r="D2" s="14" t="s">
        <v>18</v>
      </c>
      <c r="E2" s="14" t="s">
        <v>19</v>
      </c>
      <c r="F2" s="14" t="s">
        <v>5</v>
      </c>
      <c r="G2" s="14" t="s">
        <v>6</v>
      </c>
      <c r="H2" s="14" t="s">
        <v>24</v>
      </c>
      <c r="I2" s="14" t="s">
        <v>8</v>
      </c>
      <c r="J2" s="14" t="s">
        <v>9</v>
      </c>
      <c r="K2" s="14" t="s">
        <v>10</v>
      </c>
      <c r="L2" s="14" t="s">
        <v>20</v>
      </c>
      <c r="M2" s="14" t="s">
        <v>11</v>
      </c>
    </row>
    <row r="3" spans="1:13" x14ac:dyDescent="0.25">
      <c r="A3" s="15">
        <v>84</v>
      </c>
      <c r="B3" s="16">
        <v>2015</v>
      </c>
      <c r="C3" s="16">
        <v>2023</v>
      </c>
      <c r="D3" s="16">
        <f>C3-B3</f>
        <v>8</v>
      </c>
      <c r="E3" s="16">
        <v>60</v>
      </c>
      <c r="F3" s="17">
        <v>0.1</v>
      </c>
      <c r="G3" s="18">
        <f>(1-F3)/E3</f>
        <v>1.5000000000000001E-2</v>
      </c>
      <c r="H3" s="19">
        <v>4000</v>
      </c>
      <c r="I3" s="19">
        <f>H3*A3</f>
        <v>336000</v>
      </c>
      <c r="J3" s="19">
        <f>I3*G3*D3</f>
        <v>40320</v>
      </c>
      <c r="K3" s="19">
        <f>MAX(I3-J3,0)</f>
        <v>295680</v>
      </c>
      <c r="L3" s="20">
        <v>0</v>
      </c>
      <c r="M3" s="19">
        <f>IF(K3&gt;F3*I3,K3*(1-L3),I3*F3)</f>
        <v>295680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8"/>
  <sheetViews>
    <sheetView workbookViewId="0">
      <selection activeCell="E13" sqref="E13"/>
    </sheetView>
  </sheetViews>
  <sheetFormatPr defaultRowHeight="15" x14ac:dyDescent="0.25"/>
  <cols>
    <col min="2" max="2" width="15.28515625" style="13" bestFit="1" customWidth="1"/>
    <col min="4" max="4" width="15.28515625" style="13" bestFit="1" customWidth="1"/>
    <col min="5" max="5" width="14.28515625" style="13" bestFit="1" customWidth="1"/>
    <col min="6" max="6" width="15.28515625" style="13" bestFit="1" customWidth="1"/>
    <col min="7" max="8" width="9.140625" style="13"/>
    <col min="9" max="9" width="15.28515625" style="13" bestFit="1" customWidth="1"/>
    <col min="10" max="10" width="9.140625" style="13"/>
    <col min="11" max="11" width="14.28515625" style="13" bestFit="1" customWidth="1"/>
    <col min="12" max="12" width="9.140625" style="13"/>
    <col min="13" max="13" width="14.28515625" style="13" bestFit="1" customWidth="1"/>
    <col min="14" max="14" width="9.140625" style="13"/>
    <col min="17" max="17" width="20.5703125" style="13" bestFit="1" customWidth="1"/>
  </cols>
  <sheetData>
    <row r="3" spans="4:17" x14ac:dyDescent="0.25">
      <c r="D3" s="13">
        <v>106500000</v>
      </c>
    </row>
    <row r="4" spans="4:17" x14ac:dyDescent="0.25">
      <c r="D4" s="13">
        <f>D3/1430</f>
        <v>74475.524475524478</v>
      </c>
      <c r="F4" s="13">
        <v>120000000</v>
      </c>
      <c r="I4" s="13">
        <v>115000000</v>
      </c>
      <c r="K4" s="13">
        <v>98500000</v>
      </c>
      <c r="M4" s="13">
        <v>94000000</v>
      </c>
    </row>
    <row r="5" spans="4:17" x14ac:dyDescent="0.25">
      <c r="F5" s="13">
        <v>1650</v>
      </c>
      <c r="I5" s="13">
        <f>I4/1340</f>
        <v>85820.895522388062</v>
      </c>
      <c r="K5" s="13">
        <f>K4/1600</f>
        <v>61562.5</v>
      </c>
      <c r="M5" s="13">
        <v>1385</v>
      </c>
    </row>
    <row r="6" spans="4:17" x14ac:dyDescent="0.25">
      <c r="F6" s="13">
        <f>F4/F5</f>
        <v>72727.272727272721</v>
      </c>
      <c r="M6" s="13">
        <f>M4/M5</f>
        <v>67870.036101083038</v>
      </c>
    </row>
    <row r="9" spans="4:17" x14ac:dyDescent="0.25">
      <c r="Q9" s="13">
        <v>190400000</v>
      </c>
    </row>
    <row r="10" spans="4:17" x14ac:dyDescent="0.25">
      <c r="D10" s="13">
        <f>3.7*10^5</f>
        <v>370000</v>
      </c>
      <c r="Q10" s="13">
        <v>89465416</v>
      </c>
    </row>
    <row r="11" spans="4:17" x14ac:dyDescent="0.25">
      <c r="D11" s="13">
        <v>4111</v>
      </c>
      <c r="Q11" s="34">
        <f>Q10/10^7</f>
        <v>8.9465415999999998</v>
      </c>
    </row>
    <row r="12" spans="4:17" x14ac:dyDescent="0.25">
      <c r="D12" s="13">
        <f>D10/D11</f>
        <v>90.002432498175622</v>
      </c>
    </row>
    <row r="14" spans="4:17" x14ac:dyDescent="0.25">
      <c r="H14" s="13" t="s">
        <v>38</v>
      </c>
    </row>
    <row r="17" spans="2:8" x14ac:dyDescent="0.25">
      <c r="B17" s="13">
        <v>15023</v>
      </c>
    </row>
    <row r="18" spans="2:8" x14ac:dyDescent="0.25">
      <c r="B18" s="13">
        <f>B17*6400</f>
        <v>96147200</v>
      </c>
      <c r="C18" s="11">
        <f>B18/10^7</f>
        <v>9.6147200000000002</v>
      </c>
      <c r="E18" s="13">
        <v>4916</v>
      </c>
    </row>
    <row r="19" spans="2:8" x14ac:dyDescent="0.25">
      <c r="B19" s="13">
        <f>B17*7200</f>
        <v>108165600</v>
      </c>
      <c r="C19" s="11">
        <f>B19/10^7</f>
        <v>10.816560000000001</v>
      </c>
      <c r="E19" s="13">
        <f>E18/9</f>
        <v>546.22222222222217</v>
      </c>
    </row>
    <row r="20" spans="2:8" x14ac:dyDescent="0.25">
      <c r="E20" s="13">
        <f>E19*10.764</f>
        <v>5879.5359999999991</v>
      </c>
    </row>
    <row r="21" spans="2:8" x14ac:dyDescent="0.25">
      <c r="E21" s="13">
        <f>3.19*10^7</f>
        <v>31900000</v>
      </c>
    </row>
    <row r="22" spans="2:8" x14ac:dyDescent="0.25">
      <c r="E22" s="13">
        <f>E21/E20</f>
        <v>5425.5982104710311</v>
      </c>
      <c r="H22" s="13" t="s">
        <v>39</v>
      </c>
    </row>
    <row r="26" spans="2:8" x14ac:dyDescent="0.25">
      <c r="E26" s="13">
        <f>33*10^5</f>
        <v>3300000</v>
      </c>
    </row>
    <row r="27" spans="2:8" x14ac:dyDescent="0.25">
      <c r="E27" s="13">
        <v>250</v>
      </c>
      <c r="H27" s="13" t="s">
        <v>40</v>
      </c>
    </row>
    <row r="28" spans="2:8" x14ac:dyDescent="0.25">
      <c r="E28" s="13">
        <f>E26/E27</f>
        <v>13200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Abhinav Chaturvedi</cp:lastModifiedBy>
  <dcterms:created xsi:type="dcterms:W3CDTF">2022-07-28T09:17:09Z</dcterms:created>
  <dcterms:modified xsi:type="dcterms:W3CDTF">2023-09-01T13:09:51Z</dcterms:modified>
</cp:coreProperties>
</file>