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Deepak Singh\VIS(2023-24)-PL286-239-343 Nutech Jetting Pvt Ltd\uploads\VIS(2023-24)-PL286-239-343\"/>
    </mc:Choice>
  </mc:AlternateContent>
  <bookViews>
    <workbookView showVerticalScroll="0" xWindow="0" yWindow="0" windowWidth="20490" windowHeight="7755"/>
  </bookViews>
  <sheets>
    <sheet name="Building" sheetId="1" r:id="rId1"/>
    <sheet name="Sheet3" sheetId="3" r:id="rId2"/>
    <sheet name="Land" sheetId="2" r:id="rId3"/>
  </sheets>
  <definedNames>
    <definedName name="_xlnm.Print_Area" localSheetId="0">Building!$C$1:$S$9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L20" i="1" l="1"/>
  <c r="U15" i="1"/>
  <c r="F4" i="1" l="1"/>
  <c r="P4" i="1" l="1"/>
  <c r="F5" i="1"/>
  <c r="E12" i="1" s="1"/>
  <c r="L21" i="1" s="1"/>
  <c r="N4" i="1"/>
  <c r="P5" i="1" l="1"/>
  <c r="O19" i="1" s="1"/>
  <c r="U13" i="1"/>
  <c r="S14" i="1"/>
  <c r="R12" i="1"/>
  <c r="R20" i="1"/>
  <c r="S20" i="1" s="1"/>
  <c r="R19" i="1"/>
  <c r="S19" i="1" s="1"/>
  <c r="R18" i="1"/>
  <c r="S18" i="1" s="1"/>
  <c r="S21" i="1" l="1"/>
  <c r="R14" i="1"/>
  <c r="R16" i="1" s="1"/>
  <c r="K4" i="1" l="1"/>
  <c r="Q4" i="1" s="1"/>
  <c r="Q5" i="1" s="1"/>
  <c r="S4" i="1" l="1"/>
  <c r="S5" i="1" s="1"/>
  <c r="P26" i="1" l="1"/>
  <c r="L14" i="1" l="1"/>
  <c r="O15" i="1" l="1"/>
  <c r="L15" i="1"/>
  <c r="L16" i="1" s="1"/>
  <c r="I17" i="1" l="1"/>
  <c r="I18" i="1"/>
</calcChain>
</file>

<file path=xl/comments1.xml><?xml version="1.0" encoding="utf-8"?>
<comments xmlns="http://schemas.openxmlformats.org/spreadsheetml/2006/main">
  <authors>
    <author>admin</author>
  </authors>
  <commentList>
    <comment ref="R2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<sst xmlns="http://schemas.openxmlformats.org/spreadsheetml/2006/main" count="33" uniqueCount="33">
  <si>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</si>
  <si>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</si>
  <si>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</si>
  <si>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</si>
  <si>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</si>
  <si>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</si>
  <si>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</si>
  <si>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</si>
  <si>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Replacement Market Value
(INR)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</si>
  <si>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</si>
  <si>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</si>
  <si>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</si>
  <si>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</si>
  <si>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Remarks: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</si>
  <si>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</si>
  <si>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RV</t>
  </si>
  <si>
    <t>DV</t>
  </si>
  <si>
    <t>TOTAL FMV</t>
  </si>
  <si>
    <t>ROUND OFF</t>
  </si>
  <si>
    <t>PREMIUM</t>
  </si>
  <si>
    <t>LAND</t>
  </si>
  <si>
    <t>BUILDING</t>
  </si>
  <si>
    <t>total</t>
  </si>
  <si>
    <r>
      <t xml:space="preserve">Built-up Area  Rate 
</t>
    </r>
    <r>
      <rPr>
        <b/>
        <i/>
        <sz val="10"/>
        <rFont val="Calibri"/>
        <family val="2"/>
        <scheme val="minor"/>
      </rPr>
      <t>(in per sq.ft)</t>
    </r>
  </si>
  <si>
    <t xml:space="preserve">RCC Framed Structure </t>
  </si>
  <si>
    <t>Gross Current Replacement Cost
(INR)</t>
  </si>
  <si>
    <t>Sr. No.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</si>
  <si>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during site survey measurement.</t>
    </r>
  </si>
  <si>
    <t>BUILT-UP VALUATION OF M/S. NUTECH JETTING EQUIPMENTS INDIA PRIVATE LIMITED</t>
  </si>
  <si>
    <t>Area (in sq.yds .)</t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</si>
  <si>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 Nutech Jetting Equipments India Private Limited</t>
    </r>
  </si>
  <si>
    <t>G+3</t>
  </si>
  <si>
    <r>
      <t xml:space="preserve">Maximum Permissible Area FAR
</t>
    </r>
    <r>
      <rPr>
        <b/>
        <i/>
        <sz val="10"/>
        <rFont val="Calibri"/>
        <family val="2"/>
        <scheme val="minor"/>
      </rPr>
      <t>(in sq.ft)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</si>
</sst>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[$₹-4009]\ * #,##0_ ;_ [$₹-4009]\ * \-#,##0_ ;_ [$₹-4009]\ * &quot;-&quot;??_ ;_ @_ "/>
    <numFmt numFmtId="168" formatCode="_ [$₹-4009]\ * #,##0.00_ ;_ [$₹-4009]\ * \-#,##0.00_ ;_ [$₹-4009]\ * &quot;-&quot;??_ ;_ @_ "/>
    <numFmt numFmtId="169" formatCode="_(* #,##0.0_);_(* \(#,##0.0\);_(* &quot;-&quot;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6" borderId="0" xfId="0" applyFont="1" applyFill="1"/>
    <xf numFmtId="0" fontId="2" fillId="6" borderId="0" xfId="0" applyFont="1" applyFill="1" applyAlignment="1">
      <alignment wrapText="1"/>
    </xf>
    <xf numFmtId="167" fontId="0" fillId="5" borderId="0" xfId="0" applyNumberFormat="1" applyFill="1"/>
    <xf numFmtId="167" fontId="2" fillId="5" borderId="0" xfId="0" applyNumberFormat="1" applyFont="1" applyFill="1"/>
    <xf numFmtId="166" fontId="2" fillId="5" borderId="0" xfId="1" applyNumberFormat="1" applyFont="1" applyFill="1"/>
    <xf numFmtId="164" fontId="2" fillId="0" borderId="1" xfId="3" applyNumberFormat="1" applyFont="1" applyBorder="1" applyAlignment="1">
      <alignment horizontal="left" vertical="center"/>
    </xf>
    <xf numFmtId="164" fontId="5" fillId="2" borderId="1" xfId="3" applyNumberFormat="1" applyFont="1" applyFill="1" applyBorder="1" applyAlignment="1">
      <alignment horizontal="left" vertical="center" wrapText="1"/>
    </xf>
    <xf numFmtId="164" fontId="0" fillId="0" borderId="0" xfId="3" applyNumberFormat="1" applyFont="1" applyAlignment="1">
      <alignment horizontal="left"/>
    </xf>
    <xf numFmtId="167" fontId="0" fillId="0" borderId="0" xfId="0" applyNumberFormat="1"/>
    <xf numFmtId="167" fontId="0" fillId="5" borderId="0" xfId="0" applyNumberFormat="1" applyFill="1" applyAlignment="1">
      <alignment horizontal="center"/>
    </xf>
    <xf numFmtId="168" fontId="2" fillId="0" borderId="0" xfId="0" applyNumberFormat="1" applyFont="1"/>
    <xf numFmtId="166" fontId="2" fillId="5" borderId="1" xfId="1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/>
    </xf>
    <xf numFmtId="43" fontId="0" fillId="0" borderId="1" xfId="3" applyFont="1" applyBorder="1" applyAlignment="1">
      <alignment vertical="center"/>
    </xf>
    <xf numFmtId="43" fontId="5" fillId="2" borderId="1" xfId="3" applyFont="1" applyFill="1" applyBorder="1" applyAlignment="1">
      <alignment horizontal="left" vertical="center" wrapText="1"/>
    </xf>
    <xf numFmtId="43" fontId="2" fillId="0" borderId="1" xfId="3" applyFont="1" applyBorder="1" applyAlignment="1">
      <alignment horizontal="left" vertical="center"/>
    </xf>
    <xf numFmtId="43" fontId="0" fillId="0" borderId="0" xfId="3" applyFont="1" applyAlignment="1">
      <alignment horizontal="left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 vertical="center"/>
    </xf>
    <xf numFmtId="164" fontId="2" fillId="0" borderId="1" xfId="3" applyNumberFormat="1" applyFont="1" applyBorder="1" applyAlignment="1">
      <alignment horizontal="center" vertical="center"/>
    </xf>
    <xf numFmtId="164" fontId="0" fillId="0" borderId="0" xfId="3" applyNumberFormat="1" applyFont="1" applyAlignment="1">
      <alignment horizontal="center"/>
    </xf>
    <xf numFmtId="164" fontId="2" fillId="5" borderId="0" xfId="3" applyNumberFormat="1" applyFont="1" applyFill="1"/>
    <xf numFmtId="169" fontId="0" fillId="0" borderId="0" xfId="0" applyNumberFormat="1"/>
    <xf numFmtId="164" fontId="0" fillId="0" borderId="0" xfId="0" applyNumberFormat="1" applyAlignment="1">
      <alignment wrapText="1"/>
    </xf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0" fillId="0" borderId="1" xfId="3" applyNumberFormat="1" applyFont="1" applyBorder="1" applyAlignment="1">
      <alignment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I30"/>
  <sheetViews>
    <sheetView tabSelected="1" topLeftCell="B1" zoomScale="80" zoomScaleNormal="80" zoomScaleSheetLayoutView="85" workbookViewId="0">
      <selection activeCell="L4" sqref="L4"/>
    </sheetView>
  </sheetViews>
  <sheetFormatPr defaultRowHeight="15" x14ac:dyDescent="0.25"/>
  <cols>
    <col min="3" max="3" width="6.42578125" customWidth="1"/>
    <col min="4" max="4" width="13.85546875" customWidth="1"/>
    <col min="5" max="5" width="22" style="15" bestFit="1" customWidth="1"/>
    <col min="6" max="6" width="9.5703125" style="25" customWidth="1"/>
    <col min="7" max="7" width="8.7109375" style="34" hidden="1" customWidth="1"/>
    <col min="8" max="8" width="7" customWidth="1"/>
    <col min="9" max="9" width="16" customWidth="1"/>
    <col min="10" max="10" width="10.28515625" customWidth="1"/>
    <col min="11" max="11" width="12.85546875" customWidth="1"/>
    <col min="12" max="12" width="16" customWidth="1"/>
    <col min="13" max="13" width="7.7109375" customWidth="1"/>
    <col min="14" max="14" width="9.85546875" customWidth="1"/>
    <col min="15" max="15" width="14.140625" customWidth="1"/>
    <col min="16" max="16" width="17.85546875" customWidth="1"/>
    <col min="17" max="17" width="16.140625" customWidth="1"/>
    <col min="18" max="18" width="19.7109375" customWidth="1"/>
    <col min="19" max="19" width="18.28515625" style="40" customWidth="1"/>
    <col min="20" max="21" width="14.28515625" bestFit="1" customWidth="1"/>
  </cols>
  <sheetData>
    <row r="2" spans="3:35" ht="15.75" customHeight="1" x14ac:dyDescent="0.25">
      <c r="C2" s="45" t="s">
        <v>28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7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6"/>
    </row>
    <row r="3" spans="3:35" s="13" customFormat="1" ht="75.75" customHeight="1" x14ac:dyDescent="0.25">
      <c r="C3" s="11" t="s">
        <v>26</v>
      </c>
      <c r="D3" s="11" t="s">
        <v>0</v>
      </c>
      <c r="E3" s="12" t="s">
        <v>3</v>
      </c>
      <c r="F3" s="24" t="s">
        <v>32</v>
      </c>
      <c r="G3" s="32" t="s">
        <v>29</v>
      </c>
      <c r="H3" s="12" t="s">
        <v>10</v>
      </c>
      <c r="I3" s="12" t="s">
        <v>1</v>
      </c>
      <c r="J3" s="12" t="s">
        <v>2</v>
      </c>
      <c r="K3" s="12" t="s">
        <v>11</v>
      </c>
      <c r="L3" s="12" t="s">
        <v>12</v>
      </c>
      <c r="M3" s="12" t="s">
        <v>4</v>
      </c>
      <c r="N3" s="12" t="s">
        <v>6</v>
      </c>
      <c r="O3" s="12" t="s">
        <v>23</v>
      </c>
      <c r="P3" s="12" t="s">
        <v>25</v>
      </c>
      <c r="Q3" s="12" t="s">
        <v>7</v>
      </c>
      <c r="R3" s="12" t="s">
        <v>9</v>
      </c>
      <c r="S3" s="37" t="s">
        <v>8</v>
      </c>
    </row>
    <row r="4" spans="3:35" ht="54" customHeight="1" x14ac:dyDescent="0.25">
      <c r="C4" s="2">
        <v>1</v>
      </c>
      <c r="D4" s="14" t="s">
        <v>31</v>
      </c>
      <c r="E4" s="14" t="s">
        <v>24</v>
      </c>
      <c r="F4" s="54">
        <f>9*G4</f>
        <v>3850.875</v>
      </c>
      <c r="G4" s="31">
        <v>427.875</v>
      </c>
      <c r="H4" s="9">
        <v>10</v>
      </c>
      <c r="I4" s="2">
        <v>1983</v>
      </c>
      <c r="J4" s="2">
        <v>2023</v>
      </c>
      <c r="K4" s="2">
        <f>J4-I4</f>
        <v>40</v>
      </c>
      <c r="L4" s="2">
        <v>70</v>
      </c>
      <c r="M4" s="3">
        <v>0.1</v>
      </c>
      <c r="N4" s="5">
        <f>(1-M4)/L4</f>
        <v>1.2857142857142857E-2</v>
      </c>
      <c r="O4" s="6">
        <v>1200</v>
      </c>
      <c r="P4" s="6">
        <f>O4*F4</f>
        <v>4621050</v>
      </c>
      <c r="Q4" s="6">
        <f>P4*N4*IF(K4&gt;L4,L4,K4)</f>
        <v>2376540</v>
      </c>
      <c r="R4" s="10">
        <v>0</v>
      </c>
      <c r="S4" s="38">
        <f>P4-Q4</f>
        <v>2244510</v>
      </c>
      <c r="T4" s="1"/>
      <c r="U4" s="1"/>
    </row>
    <row r="5" spans="3:35" ht="21" customHeight="1" x14ac:dyDescent="0.25">
      <c r="C5" s="48" t="s">
        <v>5</v>
      </c>
      <c r="D5" s="48"/>
      <c r="E5" s="48"/>
      <c r="F5" s="23">
        <f>SUM(F4:F4)</f>
        <v>3850.875</v>
      </c>
      <c r="G5" s="33"/>
      <c r="H5" s="8"/>
      <c r="I5" s="48"/>
      <c r="J5" s="48"/>
      <c r="K5" s="48"/>
      <c r="L5" s="48"/>
      <c r="M5" s="48"/>
      <c r="N5" s="48"/>
      <c r="O5" s="48"/>
      <c r="P5" s="7">
        <f>SUM(P4:P4)</f>
        <v>4621050</v>
      </c>
      <c r="Q5" s="7">
        <f>SUM(Q4:Q4)</f>
        <v>2376540</v>
      </c>
      <c r="R5" s="7"/>
      <c r="S5" s="39">
        <f>SUM(S4:S4)</f>
        <v>2244510</v>
      </c>
    </row>
    <row r="6" spans="3:35" x14ac:dyDescent="0.25">
      <c r="C6" s="50" t="s">
        <v>13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3:35" ht="29.25" customHeight="1" x14ac:dyDescent="0.25">
      <c r="C7" s="49" t="s">
        <v>27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3:35" x14ac:dyDescent="0.25">
      <c r="C8" s="49" t="s">
        <v>30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3:35" x14ac:dyDescent="0.25">
      <c r="C9" s="44" t="s">
        <v>14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1" spans="3:35" ht="18.75" x14ac:dyDescent="0.3">
      <c r="R11" s="30"/>
    </row>
    <row r="12" spans="3:35" x14ac:dyDescent="0.25">
      <c r="E12" s="43">
        <f>F5*1200</f>
        <v>4621050</v>
      </c>
      <c r="K12" s="18" t="s">
        <v>19</v>
      </c>
      <c r="L12" s="20">
        <v>0</v>
      </c>
      <c r="R12" s="20">
        <f>R13*83.6</f>
        <v>518319.99999999994</v>
      </c>
    </row>
    <row r="13" spans="3:35" x14ac:dyDescent="0.25">
      <c r="K13" s="18" t="s">
        <v>20</v>
      </c>
      <c r="L13" s="20">
        <f>250000*244.5</f>
        <v>61125000</v>
      </c>
      <c r="R13" s="20">
        <v>6200</v>
      </c>
      <c r="S13" s="40">
        <v>14000</v>
      </c>
      <c r="U13">
        <f>1992.37/2</f>
        <v>996.18499999999995</v>
      </c>
    </row>
    <row r="14" spans="3:35" x14ac:dyDescent="0.25">
      <c r="K14" s="18" t="s">
        <v>21</v>
      </c>
      <c r="L14" s="20">
        <f>S5</f>
        <v>2244510</v>
      </c>
      <c r="R14" s="27" t="e">
        <f>#REF!-#REF!</f>
        <v>#REF!</v>
      </c>
      <c r="S14" s="40">
        <f>(0.9/60)*2</f>
        <v>3.0000000000000002E-2</v>
      </c>
    </row>
    <row r="15" spans="3:35" x14ac:dyDescent="0.25">
      <c r="K15" s="19" t="s">
        <v>17</v>
      </c>
      <c r="L15" s="29">
        <f>L13+L14</f>
        <v>63369510</v>
      </c>
      <c r="O15" s="26">
        <f>L13+L14</f>
        <v>63369510</v>
      </c>
      <c r="U15">
        <f>244.5*1.75</f>
        <v>427.875</v>
      </c>
    </row>
    <row r="16" spans="3:35" ht="18" customHeight="1" x14ac:dyDescent="0.25">
      <c r="K16" s="19" t="s">
        <v>18</v>
      </c>
      <c r="L16" s="21">
        <f>ROUND(L15,-5)</f>
        <v>63400000</v>
      </c>
      <c r="R16" s="28" t="e">
        <f>R12+R14</f>
        <v>#REF!</v>
      </c>
    </row>
    <row r="17" spans="8:21" x14ac:dyDescent="0.25">
      <c r="H17" s="18" t="s">
        <v>15</v>
      </c>
      <c r="I17" s="41">
        <f>0.85*L16</f>
        <v>53890000</v>
      </c>
    </row>
    <row r="18" spans="8:21" x14ac:dyDescent="0.25">
      <c r="H18" s="18" t="s">
        <v>16</v>
      </c>
      <c r="I18" s="22">
        <f>0.75*L16</f>
        <v>47550000</v>
      </c>
      <c r="P18">
        <v>101.71</v>
      </c>
      <c r="Q18">
        <v>14000</v>
      </c>
      <c r="R18" t="e">
        <f>#REF!*0.015*15</f>
        <v>#REF!</v>
      </c>
      <c r="S18" s="40" t="e">
        <f>#REF!-R18</f>
        <v>#REF!</v>
      </c>
    </row>
    <row r="19" spans="8:21" ht="15" customHeight="1" x14ac:dyDescent="0.25">
      <c r="O19" s="42">
        <f>P5*0.8</f>
        <v>3696840</v>
      </c>
      <c r="P19">
        <v>83.28</v>
      </c>
      <c r="Q19">
        <v>14000</v>
      </c>
      <c r="R19" t="e">
        <f>#REF!*0.015*8</f>
        <v>#REF!</v>
      </c>
      <c r="S19" s="40" t="e">
        <f>#REF!-R19</f>
        <v>#REF!</v>
      </c>
    </row>
    <row r="20" spans="8:21" x14ac:dyDescent="0.25">
      <c r="L20">
        <f>80000*244.5</f>
        <v>19560000</v>
      </c>
      <c r="P20">
        <v>18.28</v>
      </c>
      <c r="Q20">
        <v>14000</v>
      </c>
      <c r="R20" t="e">
        <f>#REF!*0.015*8</f>
        <v>#REF!</v>
      </c>
      <c r="S20" s="40" t="e">
        <f>#REF!-R20</f>
        <v>#REF!</v>
      </c>
    </row>
    <row r="21" spans="8:21" x14ac:dyDescent="0.25">
      <c r="L21" s="1">
        <f>E12+L20</f>
        <v>24181050</v>
      </c>
      <c r="Q21" t="s">
        <v>22</v>
      </c>
      <c r="S21" s="40" t="e">
        <f>S18+S19+S20</f>
        <v>#REF!</v>
      </c>
      <c r="T21" s="4"/>
      <c r="U21" s="4"/>
    </row>
    <row r="26" spans="8:21" x14ac:dyDescent="0.25">
      <c r="P26" s="4">
        <f>P5*80%</f>
        <v>3696840</v>
      </c>
    </row>
    <row r="30" spans="8:21" ht="15" customHeight="1" x14ac:dyDescent="0.25"/>
  </sheetData>
  <mergeCells count="7">
    <mergeCell ref="C9:S9"/>
    <mergeCell ref="C2:S2"/>
    <mergeCell ref="C5:E5"/>
    <mergeCell ref="I5:O5"/>
    <mergeCell ref="C7:S7"/>
    <mergeCell ref="C8:S8"/>
    <mergeCell ref="C6:S6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R29"/>
  <sheetViews>
    <sheetView zoomScale="85" zoomScaleNormal="85" workbookViewId="0">
      <selection activeCell="I16" sqref="I16"/>
    </sheetView>
  </sheetViews>
  <sheetFormatPr defaultRowHeight="15" x14ac:dyDescent="0.25"/>
  <cols>
    <col min="4" max="4" width="26.7109375" bestFit="1" customWidth="1"/>
    <col min="5" max="5" width="11.28515625" bestFit="1" customWidth="1"/>
  </cols>
  <sheetData>
    <row r="5" spans="2:5" x14ac:dyDescent="0.25">
      <c r="B5" s="16"/>
      <c r="C5" s="16"/>
      <c r="D5" s="16"/>
      <c r="E5" s="17"/>
    </row>
    <row r="6" spans="2:5" x14ac:dyDescent="0.25">
      <c r="B6" s="2"/>
      <c r="C6" s="2"/>
      <c r="D6" s="2"/>
      <c r="E6" s="2"/>
    </row>
    <row r="7" spans="2:5" x14ac:dyDescent="0.25">
      <c r="B7" s="2"/>
      <c r="C7" s="2"/>
      <c r="D7" s="2"/>
      <c r="E7" s="2"/>
    </row>
    <row r="8" spans="2:5" x14ac:dyDescent="0.25">
      <c r="B8" s="2"/>
      <c r="C8" s="2"/>
      <c r="D8" s="2"/>
      <c r="E8" s="2"/>
    </row>
    <row r="9" spans="2:5" x14ac:dyDescent="0.25">
      <c r="B9" s="51"/>
      <c r="C9" s="52"/>
      <c r="D9" s="53"/>
      <c r="E9" s="8"/>
    </row>
    <row r="29" spans="18:18" x14ac:dyDescent="0.25"/>
  </sheetData>
  <mergeCells count="1">
    <mergeCell ref="B9:D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</vt:lpstr>
      <vt:lpstr>Sheet3</vt:lpstr>
      <vt:lpstr>Land</vt:lpstr>
      <vt:lpstr>Building!Print_Area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Rahul Gupta</cp:lastModifiedBy>
  <cp:lastPrinted>2022-01-07T08:12:53Z</cp:lastPrinted>
  <dcterms:created xsi:type="dcterms:W3CDTF">2021-09-16T11:33:35Z</dcterms:created>
  <dcterms:modified xsi:type="dcterms:W3CDTF">2023-08-31T13:55:20Z</dcterms:modified>
</cp:coreProperties>
</file>