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In Progress Files\Vishal Singh\WIP\Bharti\"/>
    </mc:Choice>
  </mc:AlternateContent>
  <bookViews>
    <workbookView xWindow="0" yWindow="0" windowWidth="15105" windowHeight="8385" activeTab="2"/>
  </bookViews>
  <sheets>
    <sheet name="Sheet1" sheetId="1" r:id="rId1"/>
    <sheet name="Sheet3" sheetId="3" r:id="rId2"/>
    <sheet name="Calculations" sheetId="4" r:id="rId3"/>
  </sheets>
  <definedNames>
    <definedName name="_xlnm._FilterDatabase" localSheetId="0" hidden="1">Sheet1!$E$3:$E$45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3" i="4" l="1"/>
  <c r="F10" i="4"/>
  <c r="F7" i="4" l="1"/>
  <c r="F6" i="4"/>
  <c r="F9" i="4"/>
  <c r="F12" i="4" l="1"/>
  <c r="F11" i="4"/>
  <c r="I16" i="4"/>
  <c r="G3" i="4"/>
  <c r="F16" i="1"/>
  <c r="B16" i="4" l="1"/>
  <c r="C3" i="4"/>
  <c r="B6" i="4" s="1"/>
  <c r="B9" i="4" s="1"/>
  <c r="B10" i="4" s="1"/>
  <c r="B12" i="4" s="1"/>
  <c r="Z4" i="1"/>
  <c r="AA4" i="1" s="1"/>
  <c r="O6" i="1"/>
  <c r="O7" i="1"/>
  <c r="O8" i="1"/>
  <c r="O9" i="1"/>
  <c r="O10" i="1"/>
  <c r="O11" i="1"/>
  <c r="O13" i="1"/>
  <c r="O14" i="1"/>
  <c r="O15" i="1"/>
  <c r="O5" i="1"/>
  <c r="X19" i="1"/>
  <c r="X18" i="1"/>
  <c r="X17" i="1"/>
  <c r="Y12" i="1"/>
  <c r="Y15" i="1" s="1"/>
  <c r="G7" i="3"/>
  <c r="H7" i="3" s="1"/>
  <c r="G6" i="3"/>
  <c r="D7" i="3"/>
  <c r="D6" i="3"/>
  <c r="H6" i="3" s="1"/>
  <c r="V9" i="1"/>
  <c r="W10" i="1" s="1"/>
  <c r="R16" i="1"/>
  <c r="O12" i="1"/>
  <c r="J6" i="1"/>
  <c r="J7" i="1"/>
  <c r="J8" i="1"/>
  <c r="J9" i="1"/>
  <c r="J10" i="1"/>
  <c r="J11" i="1"/>
  <c r="J12" i="1"/>
  <c r="J13" i="1"/>
  <c r="J14" i="1"/>
  <c r="J15" i="1"/>
  <c r="J5" i="1"/>
  <c r="M6" i="1"/>
  <c r="K7" i="1"/>
  <c r="M7" i="1" s="1"/>
  <c r="M8" i="1"/>
  <c r="M9" i="1"/>
  <c r="M10" i="1"/>
  <c r="K11" i="1"/>
  <c r="M11" i="1" s="1"/>
  <c r="K12" i="1"/>
  <c r="M12" i="1" s="1"/>
  <c r="M13" i="1"/>
  <c r="M14" i="1"/>
  <c r="M15" i="1"/>
  <c r="M5" i="1"/>
  <c r="I35" i="1"/>
  <c r="P7" i="1" l="1"/>
  <c r="Q7" i="1" s="1"/>
  <c r="S7" i="1" s="1"/>
  <c r="H8" i="3"/>
  <c r="H10" i="3" s="1"/>
  <c r="B11" i="4"/>
  <c r="P12" i="1"/>
  <c r="Q12" i="1" s="1"/>
  <c r="S12" i="1" s="1"/>
  <c r="P15" i="1"/>
  <c r="Q15" i="1" s="1"/>
  <c r="S15" i="1" s="1"/>
  <c r="P11" i="1"/>
  <c r="Q11" i="1" s="1"/>
  <c r="S11" i="1" s="1"/>
  <c r="P8" i="1"/>
  <c r="Q8" i="1" s="1"/>
  <c r="S8" i="1" s="1"/>
  <c r="P14" i="1"/>
  <c r="Q14" i="1" s="1"/>
  <c r="S14" i="1" s="1"/>
  <c r="P10" i="1"/>
  <c r="Q10" i="1" s="1"/>
  <c r="S10" i="1" s="1"/>
  <c r="P6" i="1"/>
  <c r="Q6" i="1" s="1"/>
  <c r="S6" i="1" s="1"/>
  <c r="P5" i="1"/>
  <c r="Q5" i="1" s="1"/>
  <c r="S5" i="1" s="1"/>
  <c r="P13" i="1"/>
  <c r="Q13" i="1" s="1"/>
  <c r="S13" i="1" s="1"/>
  <c r="P9" i="1"/>
  <c r="Q9" i="1" s="1"/>
  <c r="S9" i="1" s="1"/>
  <c r="O16" i="1"/>
  <c r="H27" i="1" s="1"/>
  <c r="S16" i="1" l="1"/>
  <c r="V16" i="1" s="1"/>
</calcChain>
</file>

<file path=xl/sharedStrings.xml><?xml version="1.0" encoding="utf-8"?>
<sst xmlns="http://schemas.openxmlformats.org/spreadsheetml/2006/main" count="82" uniqueCount="63">
  <si>
    <t>SR. No.</t>
  </si>
  <si>
    <t>Floor</t>
  </si>
  <si>
    <t>Type of Structure</t>
  </si>
  <si>
    <r>
      <t xml:space="preserve">Area 
</t>
    </r>
    <r>
      <rPr>
        <b/>
        <i/>
        <sz val="10"/>
        <rFont val="Calibri"/>
        <family val="2"/>
        <scheme val="minor"/>
      </rPr>
      <t>(in sq.ft)</t>
    </r>
  </si>
  <si>
    <r>
      <t xml:space="preserve">Height </t>
    </r>
    <r>
      <rPr>
        <b/>
        <i/>
        <sz val="10"/>
        <rFont val="Calibri"/>
        <family val="2"/>
        <scheme val="minor"/>
      </rPr>
      <t>(in ft.)</t>
    </r>
  </si>
  <si>
    <t>Year of Construction</t>
  </si>
  <si>
    <t xml:space="preserve">Year of Valuation </t>
  </si>
  <si>
    <r>
      <t xml:space="preserve">Total Life Consumed 
</t>
    </r>
    <r>
      <rPr>
        <b/>
        <i/>
        <sz val="10"/>
        <rFont val="Calibri"/>
        <family val="2"/>
        <scheme val="minor"/>
      </rPr>
      <t>(in years)</t>
    </r>
  </si>
  <si>
    <r>
      <t xml:space="preserve">Total Economical Life
</t>
    </r>
    <r>
      <rPr>
        <b/>
        <i/>
        <sz val="10"/>
        <rFont val="Calibri"/>
        <family val="2"/>
        <scheme val="minor"/>
      </rPr>
      <t>(in years)</t>
    </r>
  </si>
  <si>
    <t>Salvage value</t>
  </si>
  <si>
    <t>Depreciation Rate</t>
  </si>
  <si>
    <r>
      <t xml:space="preserve">Plinth Area  Rate 
</t>
    </r>
    <r>
      <rPr>
        <b/>
        <i/>
        <sz val="10"/>
        <rFont val="Calibri"/>
        <family val="2"/>
        <scheme val="minor"/>
      </rPr>
      <t>(in per sq.ft)</t>
    </r>
  </si>
  <si>
    <t>Gross Replacement Value
(INR)</t>
  </si>
  <si>
    <t>Discounting Factor</t>
  </si>
  <si>
    <t>Depreciated Replacement Market Value
(INR)</t>
  </si>
  <si>
    <t>TOTAL</t>
  </si>
  <si>
    <t>Remarks:</t>
  </si>
  <si>
    <r>
      <t>Area</t>
    </r>
    <r>
      <rPr>
        <b/>
        <sz val="10"/>
        <rFont val="Calibri"/>
        <family val="2"/>
        <scheme val="minor"/>
      </rPr>
      <t xml:space="preserve"> (in sq. mtr.)</t>
    </r>
  </si>
  <si>
    <t>RCC structure bounded by brick wall</t>
  </si>
  <si>
    <t>Depriciation Factor</t>
  </si>
  <si>
    <t>Particular</t>
  </si>
  <si>
    <t>Govt guidline rate for construction(Per SQM)</t>
  </si>
  <si>
    <t>Guidline Value</t>
  </si>
  <si>
    <t>Particulars</t>
  </si>
  <si>
    <t>Security Room</t>
  </si>
  <si>
    <t>R.C.C</t>
  </si>
  <si>
    <t>Tin Shed</t>
  </si>
  <si>
    <t>Tin Shed and Tin Sheet Roof</t>
  </si>
  <si>
    <r>
      <t>4.</t>
    </r>
    <r>
      <rPr>
        <b/>
        <i/>
        <sz val="10"/>
        <color theme="1"/>
        <rFont val="Calibri"/>
        <family val="2"/>
        <scheme val="minor"/>
      </rPr>
      <t xml:space="preserve"> The valuation is done by considering the depreciated replacement cost approach.</t>
    </r>
  </si>
  <si>
    <t>Land</t>
  </si>
  <si>
    <t>Rate</t>
  </si>
  <si>
    <t>Value</t>
  </si>
  <si>
    <t xml:space="preserve"> -   </t>
  </si>
  <si>
    <t>land</t>
  </si>
  <si>
    <t>Building</t>
  </si>
  <si>
    <t>Aesthetic</t>
  </si>
  <si>
    <t>Fair market</t>
  </si>
  <si>
    <t>Round off</t>
  </si>
  <si>
    <t>Realizable</t>
  </si>
  <si>
    <t>Distress</t>
  </si>
  <si>
    <t>FMV</t>
  </si>
  <si>
    <t>Govt.</t>
  </si>
  <si>
    <t>Depreciation amount
(INR)</t>
  </si>
  <si>
    <t xml:space="preserve">Depreciation factor
 </t>
  </si>
  <si>
    <t>Admin Ground Floor</t>
  </si>
  <si>
    <t>Admin First Floor</t>
  </si>
  <si>
    <t>Production Hall</t>
  </si>
  <si>
    <t>Production GF</t>
  </si>
  <si>
    <t>New Admin Ground Floor</t>
  </si>
  <si>
    <t>New Admin First Floor</t>
  </si>
  <si>
    <t>R &amp; D Second Floor</t>
  </si>
  <si>
    <t xml:space="preserve">Canteen </t>
  </si>
  <si>
    <t>D.G. Room</t>
  </si>
  <si>
    <t>Creache</t>
  </si>
  <si>
    <t>RCC</t>
  </si>
  <si>
    <t>AC Sheet</t>
  </si>
  <si>
    <t>GI Sheet</t>
  </si>
  <si>
    <r>
      <t xml:space="preserve">1. </t>
    </r>
    <r>
      <rPr>
        <b/>
        <i/>
        <sz val="10"/>
        <color theme="1"/>
        <rFont val="Calibri"/>
        <family val="2"/>
        <scheme val="minor"/>
      </rPr>
      <t>All the details pertaining to the building area statement such as area, floor,type of structure, age of the building etc. has been taken as per the information provided during site survey.</t>
    </r>
  </si>
  <si>
    <t>2. Construction year of the plant has been taken from the information provided by the client during site survey .</t>
  </si>
  <si>
    <r>
      <t xml:space="preserve">3. </t>
    </r>
    <r>
      <rPr>
        <b/>
        <i/>
        <sz val="10"/>
        <color theme="1"/>
        <rFont val="Calibri"/>
        <family val="2"/>
        <scheme val="minor"/>
      </rPr>
      <t>All the structure that has been taken in the area statement belonging to M/S. BHARATIYA INTERNATIONAL LIMITED</t>
    </r>
  </si>
  <si>
    <t>BUILDING VALUATION FOR M/S. BHARATIYA INTERNATIONAL LIMITED</t>
  </si>
  <si>
    <t>Rs.8,00,000</t>
  </si>
  <si>
    <t>Insurance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</si>
</sst>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_ * #,##0_ ;_ * \-#,##0_ ;_ * &quot;-&quot;??_ ;_ @_ "/>
    <numFmt numFmtId="166" formatCode="_ * #,##0.000_ ;_ * \-#,##0.000_ ;_ * &quot;-&quot;??_ ;_ @_ "/>
    <numFmt numFmtId="167" formatCode="_ * #,##0.0000_ ;_ * \-#,##0.0000_ ;_ * &quot;-&quot;??_ ;_ @_ "/>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sz val="11"/>
      <name val="Calibri"/>
      <family val="2"/>
      <scheme val="minor"/>
    </font>
    <font>
      <b/>
      <i/>
      <sz val="10"/>
      <name val="Calibri"/>
      <family val="2"/>
      <scheme val="minor"/>
    </font>
    <font>
      <b/>
      <i/>
      <sz val="11"/>
      <color theme="1"/>
      <name val="Calibri"/>
      <family val="2"/>
      <scheme val="minor"/>
    </font>
    <font>
      <b/>
      <i/>
      <sz val="10"/>
      <color theme="1"/>
      <name val="Calibri"/>
      <family val="2"/>
      <scheme val="minor"/>
    </font>
    <font>
      <b/>
      <sz val="10"/>
      <name val="Calibri"/>
      <family val="2"/>
      <scheme val="minor"/>
    </font>
    <font>
      <b/>
      <sz val="12"/>
      <color theme="1"/>
      <name val="Calibri"/>
      <family val="2"/>
      <scheme val="minor"/>
    </font>
    <font>
      <sz val="11"/>
      <name val="Calibri"/>
      <family val="2"/>
      <scheme val="minor"/>
    </font>
    <font>
      <sz val="10"/>
      <color theme="1"/>
      <name val="Arial"/>
      <family val="2"/>
    </font>
    <font>
      <b/>
      <sz val="10"/>
      <color theme="1"/>
      <name val="Arial"/>
      <family val="2"/>
    </font>
  </fonts>
  <fills count="5">
    <fill>
      <patternFill patternType="none"/>
    </fill>
    <fill>
      <patternFill patternType="gray125"/>
    </fill>
    <fill>
      <patternFill patternType="solid">
        <fgColor rgb="FF1E3661"/>
        <bgColor indexed="64"/>
      </patternFill>
    </fill>
    <fill>
      <patternFill patternType="solid">
        <fgColor theme="4" tint="0.39997558519241921"/>
        <bgColor indexed="64"/>
      </patternFill>
    </fill>
    <fill>
      <patternFill patternType="solid">
        <fgColor theme="0"/>
        <bgColor indexed="64"/>
      </patternFill>
    </fill>
  </fills>
  <borders count="2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s>
  <cellStyleXfs count="2">
    <xf numFmtId="0" fontId="0" fillId="0" borderId="0"/>
    <xf numFmtId="164" fontId="1" fillId="0" borderId="0" applyFont="0" applyFill="0" applyBorder="0" applyAlignment="0" applyProtection="0"/>
  </cellStyleXfs>
  <cellXfs count="79">
    <xf numFmtId="0" fontId="0" fillId="0" borderId="0" xfId="0"/>
    <xf numFmtId="0" fontId="4" fillId="3" borderId="4" xfId="0" applyFont="1" applyFill="1" applyBorder="1" applyAlignment="1">
      <alignment horizontal="center" vertical="center" wrapText="1"/>
    </xf>
    <xf numFmtId="0" fontId="0" fillId="0" borderId="0" xfId="0" applyAlignment="1">
      <alignment wrapText="1"/>
    </xf>
    <xf numFmtId="165" fontId="0" fillId="0" borderId="0" xfId="1" applyNumberFormat="1" applyFont="1"/>
    <xf numFmtId="164" fontId="0" fillId="0" borderId="0" xfId="0" applyNumberFormat="1"/>
    <xf numFmtId="164" fontId="0" fillId="0" borderId="0" xfId="1" applyFont="1"/>
    <xf numFmtId="0" fontId="0" fillId="0" borderId="13" xfId="0" applyBorder="1" applyAlignment="1">
      <alignment horizontal="center" vertical="center" wrapText="1"/>
    </xf>
    <xf numFmtId="0" fontId="0" fillId="4" borderId="0" xfId="0" applyFill="1"/>
    <xf numFmtId="0" fontId="4" fillId="4" borderId="5" xfId="0" applyFont="1" applyFill="1" applyBorder="1" applyAlignment="1">
      <alignment horizontal="center" vertical="center" wrapText="1"/>
    </xf>
    <xf numFmtId="164" fontId="4" fillId="4" borderId="5" xfId="1" applyFont="1" applyFill="1" applyBorder="1" applyAlignment="1">
      <alignment horizontal="center" vertical="center" wrapText="1"/>
    </xf>
    <xf numFmtId="164" fontId="4" fillId="4" borderId="4" xfId="1" applyFont="1" applyFill="1" applyBorder="1" applyAlignment="1">
      <alignment horizontal="center" vertical="center" wrapText="1"/>
    </xf>
    <xf numFmtId="0" fontId="10" fillId="4" borderId="4" xfId="0" applyFont="1" applyFill="1" applyBorder="1" applyAlignment="1">
      <alignment horizontal="center" vertical="center" wrapText="1"/>
    </xf>
    <xf numFmtId="9" fontId="10" fillId="4" borderId="4" xfId="0" applyNumberFormat="1" applyFont="1" applyFill="1" applyBorder="1" applyAlignment="1">
      <alignment horizontal="center" vertical="center" wrapText="1"/>
    </xf>
    <xf numFmtId="0" fontId="10" fillId="3" borderId="4"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16" xfId="0" applyFont="1" applyFill="1" applyBorder="1" applyAlignment="1">
      <alignment horizontal="center" vertical="center" wrapText="1"/>
    </xf>
    <xf numFmtId="164" fontId="4" fillId="3" borderId="16" xfId="1" applyFont="1" applyFill="1" applyBorder="1" applyAlignment="1">
      <alignment horizontal="center" vertical="center" wrapText="1"/>
    </xf>
    <xf numFmtId="165" fontId="4" fillId="3" borderId="17" xfId="1" applyNumberFormat="1" applyFont="1" applyFill="1" applyBorder="1" applyAlignment="1">
      <alignment horizontal="center" vertical="center" wrapText="1"/>
    </xf>
    <xf numFmtId="0" fontId="0" fillId="0" borderId="9" xfId="0" applyBorder="1" applyAlignment="1">
      <alignment horizontal="center" vertical="center"/>
    </xf>
    <xf numFmtId="0" fontId="0" fillId="0" borderId="10" xfId="0" applyBorder="1" applyAlignment="1">
      <alignment horizontal="center" vertical="center" wrapText="1"/>
    </xf>
    <xf numFmtId="164" fontId="0" fillId="0" borderId="10" xfId="1" applyFont="1" applyBorder="1" applyAlignment="1">
      <alignment horizontal="center" vertical="center"/>
    </xf>
    <xf numFmtId="164" fontId="1" fillId="0" borderId="10" xfId="1" applyFill="1" applyBorder="1" applyAlignment="1">
      <alignment horizontal="center" vertical="center" wrapText="1"/>
    </xf>
    <xf numFmtId="165" fontId="0" fillId="0" borderId="10" xfId="1" applyNumberFormat="1" applyFont="1" applyBorder="1" applyAlignment="1">
      <alignment horizontal="center" vertical="center" wrapText="1"/>
    </xf>
    <xf numFmtId="166" fontId="0" fillId="0" borderId="10" xfId="1" applyNumberFormat="1" applyFont="1" applyBorder="1" applyAlignment="1">
      <alignment horizontal="center" vertical="center" wrapText="1"/>
    </xf>
    <xf numFmtId="165" fontId="1" fillId="0" borderId="11" xfId="1" applyNumberFormat="1" applyFill="1" applyBorder="1" applyAlignment="1">
      <alignment horizontal="center" vertical="center" wrapText="1"/>
    </xf>
    <xf numFmtId="165" fontId="1" fillId="0" borderId="14" xfId="1" applyNumberFormat="1" applyFill="1" applyBorder="1" applyAlignment="1">
      <alignment horizontal="center" vertical="center" wrapText="1"/>
    </xf>
    <xf numFmtId="164" fontId="0" fillId="0" borderId="13" xfId="1" applyFont="1" applyBorder="1" applyAlignment="1">
      <alignment horizontal="center" vertical="center"/>
    </xf>
    <xf numFmtId="164" fontId="1" fillId="0" borderId="13" xfId="1" applyFill="1" applyBorder="1" applyAlignment="1">
      <alignment horizontal="center" vertical="center" wrapText="1"/>
    </xf>
    <xf numFmtId="165" fontId="0" fillId="0" borderId="13" xfId="1" applyNumberFormat="1" applyFont="1" applyBorder="1" applyAlignment="1">
      <alignment horizontal="center" vertical="center" wrapText="1"/>
    </xf>
    <xf numFmtId="166" fontId="0" fillId="0" borderId="13" xfId="1" applyNumberFormat="1" applyFont="1" applyBorder="1" applyAlignment="1">
      <alignment horizontal="center" vertical="center" wrapText="1"/>
    </xf>
    <xf numFmtId="167" fontId="0" fillId="0" borderId="0" xfId="0" applyNumberFormat="1"/>
    <xf numFmtId="0" fontId="0" fillId="0" borderId="12" xfId="0" applyBorder="1" applyAlignment="1">
      <alignment horizontal="center" vertical="center"/>
    </xf>
    <xf numFmtId="165" fontId="2" fillId="0" borderId="21" xfId="1" applyNumberFormat="1" applyFont="1" applyBorder="1"/>
    <xf numFmtId="4" fontId="11" fillId="0" borderId="0" xfId="0" applyNumberFormat="1" applyFont="1"/>
    <xf numFmtId="0" fontId="2" fillId="0" borderId="0" xfId="0" applyFont="1"/>
    <xf numFmtId="0" fontId="2" fillId="0" borderId="0" xfId="0" applyFont="1" applyAlignment="1">
      <alignment wrapText="1"/>
    </xf>
    <xf numFmtId="0" fontId="2" fillId="4" borderId="0" xfId="0" applyFont="1" applyFill="1"/>
    <xf numFmtId="164" fontId="10" fillId="0" borderId="4" xfId="1" applyFont="1" applyBorder="1" applyAlignment="1">
      <alignment horizontal="center" vertical="center" wrapText="1"/>
    </xf>
    <xf numFmtId="165" fontId="10" fillId="4" borderId="4" xfId="1" applyNumberFormat="1" applyFont="1" applyFill="1" applyBorder="1" applyAlignment="1">
      <alignment horizontal="center" vertical="center" wrapText="1"/>
    </xf>
    <xf numFmtId="164" fontId="4" fillId="0" borderId="5" xfId="1" applyFont="1" applyFill="1" applyBorder="1" applyAlignment="1">
      <alignment horizontal="center" vertical="center" wrapText="1"/>
    </xf>
    <xf numFmtId="165" fontId="4" fillId="4" borderId="5" xfId="1" applyNumberFormat="1" applyFont="1" applyFill="1" applyBorder="1" applyAlignment="1">
      <alignment horizontal="center" vertical="center" wrapText="1"/>
    </xf>
    <xf numFmtId="165" fontId="10" fillId="4" borderId="4" xfId="0" applyNumberFormat="1" applyFont="1" applyFill="1" applyBorder="1" applyAlignment="1">
      <alignment horizontal="center" vertical="center" wrapText="1"/>
    </xf>
    <xf numFmtId="2" fontId="10" fillId="4" borderId="4" xfId="0" applyNumberFormat="1" applyFont="1" applyFill="1" applyBorder="1" applyAlignment="1">
      <alignment horizontal="center" vertical="center" wrapText="1"/>
    </xf>
    <xf numFmtId="9" fontId="0" fillId="0" borderId="0" xfId="0" applyNumberFormat="1"/>
    <xf numFmtId="165" fontId="0" fillId="0" borderId="0" xfId="0" applyNumberFormat="1"/>
    <xf numFmtId="0" fontId="0" fillId="0" borderId="4" xfId="0" applyBorder="1" applyAlignment="1">
      <alignment horizontal="left" vertical="center"/>
    </xf>
    <xf numFmtId="0" fontId="0" fillId="0" borderId="4" xfId="0" applyBorder="1" applyAlignment="1">
      <alignment horizontal="center" vertical="center"/>
    </xf>
    <xf numFmtId="2" fontId="0" fillId="0" borderId="0" xfId="0" applyNumberFormat="1"/>
    <xf numFmtId="2" fontId="0" fillId="0" borderId="22" xfId="0" applyNumberFormat="1" applyBorder="1"/>
    <xf numFmtId="2" fontId="0" fillId="0" borderId="27" xfId="0" applyNumberFormat="1" applyBorder="1"/>
    <xf numFmtId="2" fontId="0" fillId="0" borderId="23" xfId="0" applyNumberFormat="1" applyBorder="1"/>
    <xf numFmtId="2" fontId="0" fillId="0" borderId="18" xfId="0" applyNumberFormat="1" applyBorder="1"/>
    <xf numFmtId="2" fontId="0" fillId="0" borderId="19" xfId="0" applyNumberFormat="1" applyBorder="1"/>
    <xf numFmtId="2" fontId="0" fillId="0" borderId="26" xfId="0" applyNumberFormat="1" applyBorder="1"/>
    <xf numFmtId="2" fontId="12" fillId="0" borderId="0" xfId="0" applyNumberFormat="1" applyFont="1"/>
    <xf numFmtId="2" fontId="0" fillId="0" borderId="24" xfId="0" applyNumberFormat="1" applyBorder="1"/>
    <xf numFmtId="2" fontId="0" fillId="0" borderId="25" xfId="0" applyNumberFormat="1" applyBorder="1"/>
    <xf numFmtId="2" fontId="0" fillId="0" borderId="0" xfId="1" applyNumberFormat="1" applyFont="1"/>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9" fillId="3" borderId="6" xfId="0" applyFont="1" applyFill="1" applyBorder="1" applyAlignment="1">
      <alignment horizontal="center"/>
    </xf>
    <xf numFmtId="0" fontId="0" fillId="3" borderId="7" xfId="0" applyFill="1" applyBorder="1" applyAlignment="1">
      <alignment horizontal="center"/>
    </xf>
    <xf numFmtId="0" fontId="0" fillId="3" borderId="8" xfId="0" applyFill="1" applyBorder="1" applyAlignment="1">
      <alignment horizontal="center"/>
    </xf>
    <xf numFmtId="0" fontId="2" fillId="0" borderId="18" xfId="0" applyFont="1" applyBorder="1" applyAlignment="1">
      <alignment horizontal="right" vertical="center"/>
    </xf>
    <xf numFmtId="0" fontId="2" fillId="0" borderId="19" xfId="0" applyFont="1" applyBorder="1" applyAlignment="1">
      <alignment horizontal="right" vertical="center"/>
    </xf>
    <xf numFmtId="0" fontId="2" fillId="0" borderId="20" xfId="0" applyFont="1" applyBorder="1" applyAlignment="1">
      <alignment horizontal="right" vertical="center"/>
    </xf>
    <xf numFmtId="2" fontId="0" fillId="0" borderId="6" xfId="0" applyNumberFormat="1" applyBorder="1" applyAlignment="1">
      <alignment horizontal="center"/>
    </xf>
    <xf numFmtId="2" fontId="0" fillId="0" borderId="7" xfId="0" applyNumberFormat="1" applyBorder="1" applyAlignment="1">
      <alignment horizontal="center"/>
    </xf>
    <xf numFmtId="2" fontId="0" fillId="0" borderId="8" xfId="0" applyNumberFormat="1" applyBorder="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G45"/>
  <sheetViews>
    <sheetView zoomScale="85" zoomScaleNormal="85" workbookViewId="0">
      <selection activeCell="S16" sqref="S16"/>
    </sheetView>
  </sheetViews>
  <sheetFormatPr defaultRowHeight="15" x14ac:dyDescent="0.25"/>
  <cols>
    <col min="1" max="1" width="7.42578125" customWidth="1"/>
    <col min="2" max="2" width="6.28515625" customWidth="1"/>
    <col min="3" max="3" width="24.5703125" customWidth="1"/>
    <col min="4" max="4" width="13.140625" hidden="1" customWidth="1"/>
    <col min="5" max="5" width="12.42578125" style="2" customWidth="1"/>
    <col min="6" max="6" width="11.7109375" customWidth="1"/>
    <col min="7" max="7" width="14.42578125" style="7" bestFit="1" customWidth="1"/>
    <col min="8" max="8" width="15.42578125" bestFit="1" customWidth="1"/>
    <col min="9" max="9" width="9.5703125" hidden="1" customWidth="1"/>
    <col min="10" max="10" width="10.42578125" hidden="1" customWidth="1"/>
    <col min="11" max="11" width="11" hidden="1" customWidth="1"/>
    <col min="12" max="12" width="7.85546875" hidden="1" customWidth="1"/>
    <col min="13" max="13" width="8.140625" hidden="1" customWidth="1"/>
    <col min="14" max="14" width="10.85546875" bestFit="1" customWidth="1"/>
    <col min="15" max="15" width="15.42578125" customWidth="1"/>
    <col min="16" max="16" width="12.42578125" hidden="1" customWidth="1"/>
    <col min="17" max="17" width="13.42578125" hidden="1" customWidth="1"/>
    <col min="18" max="18" width="11.7109375" hidden="1" customWidth="1"/>
    <col min="19" max="19" width="15.28515625" customWidth="1"/>
    <col min="20" max="20" width="10.28515625" bestFit="1" customWidth="1"/>
    <col min="21" max="21" width="14.28515625" style="3" bestFit="1" customWidth="1"/>
    <col min="22" max="22" width="15.42578125" bestFit="1" customWidth="1"/>
    <col min="23" max="23" width="14.42578125" bestFit="1" customWidth="1"/>
    <col min="24" max="24" width="15.42578125" bestFit="1" customWidth="1"/>
    <col min="25" max="25" width="22.28515625" customWidth="1"/>
    <col min="26" max="26" width="14.42578125" bestFit="1" customWidth="1"/>
    <col min="27" max="27" width="10.28515625" bestFit="1" customWidth="1"/>
    <col min="30" max="30" width="14.42578125" bestFit="1" customWidth="1"/>
  </cols>
  <sheetData>
    <row r="3" spans="2:27" ht="29.25" customHeight="1" x14ac:dyDescent="0.25">
      <c r="B3" s="61" t="s">
        <v>60</v>
      </c>
      <c r="C3" s="62"/>
      <c r="D3" s="62"/>
      <c r="E3" s="62"/>
      <c r="F3" s="62"/>
      <c r="G3" s="62"/>
      <c r="H3" s="62"/>
      <c r="I3" s="62"/>
      <c r="J3" s="62"/>
      <c r="K3" s="62"/>
      <c r="L3" s="62"/>
      <c r="M3" s="62"/>
      <c r="N3" s="62"/>
      <c r="O3" s="62"/>
      <c r="P3" s="62"/>
      <c r="Q3" s="62"/>
      <c r="R3" s="62"/>
      <c r="S3" s="63"/>
    </row>
    <row r="4" spans="2:27" ht="60" x14ac:dyDescent="0.25">
      <c r="B4" s="1" t="s">
        <v>0</v>
      </c>
      <c r="C4" s="1" t="s">
        <v>23</v>
      </c>
      <c r="D4" s="1" t="s">
        <v>1</v>
      </c>
      <c r="E4" s="1" t="s">
        <v>2</v>
      </c>
      <c r="F4" s="1" t="s">
        <v>3</v>
      </c>
      <c r="G4" s="1" t="s">
        <v>4</v>
      </c>
      <c r="H4" s="1" t="s">
        <v>5</v>
      </c>
      <c r="I4" s="1" t="s">
        <v>6</v>
      </c>
      <c r="J4" s="1" t="s">
        <v>7</v>
      </c>
      <c r="K4" s="1" t="s">
        <v>8</v>
      </c>
      <c r="L4" s="1" t="s">
        <v>9</v>
      </c>
      <c r="M4" s="1" t="s">
        <v>10</v>
      </c>
      <c r="N4" s="1" t="s">
        <v>11</v>
      </c>
      <c r="O4" s="1" t="s">
        <v>12</v>
      </c>
      <c r="P4" s="1" t="s">
        <v>43</v>
      </c>
      <c r="Q4" s="1" t="s">
        <v>42</v>
      </c>
      <c r="R4" s="1" t="s">
        <v>13</v>
      </c>
      <c r="S4" s="1" t="s">
        <v>14</v>
      </c>
      <c r="U4"/>
      <c r="X4" s="43">
        <v>0.2</v>
      </c>
      <c r="Y4">
        <v>18000</v>
      </c>
      <c r="Z4">
        <f>X4*Y4</f>
        <v>3600</v>
      </c>
      <c r="AA4">
        <f>Y4-Z4</f>
        <v>14400</v>
      </c>
    </row>
    <row r="5" spans="2:27" x14ac:dyDescent="0.25">
      <c r="B5" s="11">
        <v>1</v>
      </c>
      <c r="C5" s="45" t="s">
        <v>44</v>
      </c>
      <c r="D5" s="11"/>
      <c r="E5" s="46" t="s">
        <v>54</v>
      </c>
      <c r="F5" s="46">
        <v>5650</v>
      </c>
      <c r="G5" s="11">
        <v>10</v>
      </c>
      <c r="H5" s="46">
        <v>2000</v>
      </c>
      <c r="I5" s="11">
        <v>2023</v>
      </c>
      <c r="J5" s="11">
        <f>I5-H5</f>
        <v>23</v>
      </c>
      <c r="K5" s="11">
        <v>65</v>
      </c>
      <c r="L5" s="12">
        <v>0.1</v>
      </c>
      <c r="M5" s="11">
        <f>(1-L5)/K5</f>
        <v>1.3846153846153847E-2</v>
      </c>
      <c r="N5" s="11">
        <v>1200</v>
      </c>
      <c r="O5" s="38">
        <f>N5*F5</f>
        <v>6780000</v>
      </c>
      <c r="P5" s="42">
        <f>M5*J5</f>
        <v>0.31846153846153846</v>
      </c>
      <c r="Q5" s="11">
        <f>O5*P5</f>
        <v>2159169.230769231</v>
      </c>
      <c r="R5" s="13"/>
      <c r="S5" s="37">
        <f>O5-Q5</f>
        <v>4620830.769230769</v>
      </c>
      <c r="U5"/>
    </row>
    <row r="6" spans="2:27" x14ac:dyDescent="0.25">
      <c r="B6" s="11">
        <v>2</v>
      </c>
      <c r="C6" s="45" t="s">
        <v>45</v>
      </c>
      <c r="D6" s="11"/>
      <c r="E6" s="46" t="s">
        <v>54</v>
      </c>
      <c r="F6" s="46">
        <v>5700</v>
      </c>
      <c r="G6" s="11">
        <v>10</v>
      </c>
      <c r="H6" s="46">
        <v>2000</v>
      </c>
      <c r="I6" s="11">
        <v>2023</v>
      </c>
      <c r="J6" s="11">
        <f t="shared" ref="J6:J15" si="0">I6-H6</f>
        <v>23</v>
      </c>
      <c r="K6" s="11">
        <v>65</v>
      </c>
      <c r="L6" s="12">
        <v>0.1</v>
      </c>
      <c r="M6" s="11">
        <f t="shared" ref="M6:M15" si="1">(1-L6)/K6</f>
        <v>1.3846153846153847E-2</v>
      </c>
      <c r="N6" s="11">
        <v>1200</v>
      </c>
      <c r="O6" s="38">
        <f t="shared" ref="O6:O15" si="2">N6*F6</f>
        <v>6840000</v>
      </c>
      <c r="P6" s="42">
        <f t="shared" ref="P6:P15" si="3">M6*J6</f>
        <v>0.31846153846153846</v>
      </c>
      <c r="Q6" s="11">
        <f t="shared" ref="Q6:Q15" si="4">O6*P6</f>
        <v>2178276.923076923</v>
      </c>
      <c r="R6" s="13"/>
      <c r="S6" s="37">
        <f t="shared" ref="S6:S15" si="5">O6-Q6</f>
        <v>4661723.076923077</v>
      </c>
      <c r="U6"/>
    </row>
    <row r="7" spans="2:27" x14ac:dyDescent="0.25">
      <c r="B7" s="11">
        <v>3</v>
      </c>
      <c r="C7" s="45" t="s">
        <v>46</v>
      </c>
      <c r="D7" s="11"/>
      <c r="E7" s="46" t="s">
        <v>55</v>
      </c>
      <c r="F7" s="46">
        <v>13530</v>
      </c>
      <c r="G7" s="11">
        <v>25</v>
      </c>
      <c r="H7" s="46">
        <v>2000</v>
      </c>
      <c r="I7" s="11">
        <v>2023</v>
      </c>
      <c r="J7" s="11">
        <f t="shared" si="0"/>
        <v>23</v>
      </c>
      <c r="K7" s="11" t="str">
        <f t="shared" ref="K7:K12" si="6">IF(E7="R.C.C","65","45")</f>
        <v>45</v>
      </c>
      <c r="L7" s="12">
        <v>0.1</v>
      </c>
      <c r="M7" s="11">
        <f t="shared" si="1"/>
        <v>0.02</v>
      </c>
      <c r="N7" s="11">
        <v>700</v>
      </c>
      <c r="O7" s="38">
        <f t="shared" si="2"/>
        <v>9471000</v>
      </c>
      <c r="P7" s="42">
        <f>M7*J7</f>
        <v>0.46</v>
      </c>
      <c r="Q7" s="41">
        <f>O7*P7</f>
        <v>4356660</v>
      </c>
      <c r="R7" s="13"/>
      <c r="S7" s="37">
        <f t="shared" si="5"/>
        <v>5114340</v>
      </c>
      <c r="U7"/>
      <c r="V7">
        <v>16879</v>
      </c>
      <c r="Y7">
        <v>50100635325485</v>
      </c>
    </row>
    <row r="8" spans="2:27" x14ac:dyDescent="0.25">
      <c r="B8" s="11">
        <v>4</v>
      </c>
      <c r="C8" s="45" t="s">
        <v>47</v>
      </c>
      <c r="D8" s="11"/>
      <c r="E8" s="46" t="s">
        <v>54</v>
      </c>
      <c r="F8" s="46">
        <v>3900</v>
      </c>
      <c r="G8" s="11">
        <v>25</v>
      </c>
      <c r="H8" s="46">
        <v>2000</v>
      </c>
      <c r="I8" s="11">
        <v>2023</v>
      </c>
      <c r="J8" s="11">
        <f t="shared" si="0"/>
        <v>23</v>
      </c>
      <c r="K8" s="11">
        <v>65</v>
      </c>
      <c r="L8" s="12">
        <v>0.1</v>
      </c>
      <c r="M8" s="11">
        <f t="shared" si="1"/>
        <v>1.3846153846153847E-2</v>
      </c>
      <c r="N8" s="11">
        <v>1200</v>
      </c>
      <c r="O8" s="38">
        <f t="shared" si="2"/>
        <v>4680000</v>
      </c>
      <c r="P8" s="42">
        <f t="shared" si="3"/>
        <v>0.31846153846153846</v>
      </c>
      <c r="Q8" s="11">
        <f t="shared" si="4"/>
        <v>1490400</v>
      </c>
      <c r="R8" s="13"/>
      <c r="S8" s="37">
        <f t="shared" si="5"/>
        <v>3189600</v>
      </c>
      <c r="U8"/>
      <c r="V8">
        <v>262362</v>
      </c>
    </row>
    <row r="9" spans="2:27" x14ac:dyDescent="0.25">
      <c r="B9" s="11">
        <v>5</v>
      </c>
      <c r="C9" s="45" t="s">
        <v>48</v>
      </c>
      <c r="D9" s="11"/>
      <c r="E9" s="46" t="s">
        <v>54</v>
      </c>
      <c r="F9" s="46">
        <v>5430</v>
      </c>
      <c r="G9" s="11">
        <v>10</v>
      </c>
      <c r="H9" s="46">
        <v>2009</v>
      </c>
      <c r="I9" s="11">
        <v>2023</v>
      </c>
      <c r="J9" s="11">
        <f t="shared" si="0"/>
        <v>14</v>
      </c>
      <c r="K9" s="11">
        <v>65</v>
      </c>
      <c r="L9" s="12">
        <v>0.1</v>
      </c>
      <c r="M9" s="11">
        <f t="shared" si="1"/>
        <v>1.3846153846153847E-2</v>
      </c>
      <c r="N9" s="11">
        <v>1200</v>
      </c>
      <c r="O9" s="38">
        <f t="shared" si="2"/>
        <v>6516000</v>
      </c>
      <c r="P9" s="42">
        <f t="shared" si="3"/>
        <v>0.19384615384615386</v>
      </c>
      <c r="Q9" s="11">
        <f t="shared" si="4"/>
        <v>1263101.5384615385</v>
      </c>
      <c r="R9" s="13"/>
      <c r="S9" s="37">
        <f t="shared" si="5"/>
        <v>5252898.461538462</v>
      </c>
      <c r="U9"/>
      <c r="V9" s="5">
        <f>SUM(V7:V8)</f>
        <v>279241</v>
      </c>
      <c r="W9">
        <v>10.763999999999999</v>
      </c>
    </row>
    <row r="10" spans="2:27" x14ac:dyDescent="0.25">
      <c r="B10" s="11">
        <v>6</v>
      </c>
      <c r="C10" s="45" t="s">
        <v>49</v>
      </c>
      <c r="D10" s="11"/>
      <c r="E10" s="46" t="s">
        <v>54</v>
      </c>
      <c r="F10" s="46">
        <v>5749</v>
      </c>
      <c r="G10" s="11">
        <v>10</v>
      </c>
      <c r="H10" s="46">
        <v>2009</v>
      </c>
      <c r="I10" s="11">
        <v>2023</v>
      </c>
      <c r="J10" s="11">
        <f t="shared" si="0"/>
        <v>14</v>
      </c>
      <c r="K10" s="11">
        <v>65</v>
      </c>
      <c r="L10" s="12">
        <v>0.1</v>
      </c>
      <c r="M10" s="11">
        <f t="shared" si="1"/>
        <v>1.3846153846153847E-2</v>
      </c>
      <c r="N10" s="11">
        <v>1200</v>
      </c>
      <c r="O10" s="38">
        <f t="shared" si="2"/>
        <v>6898800</v>
      </c>
      <c r="P10" s="42">
        <f t="shared" si="3"/>
        <v>0.19384615384615386</v>
      </c>
      <c r="Q10" s="11">
        <f t="shared" si="4"/>
        <v>1337305.8461538462</v>
      </c>
      <c r="R10" s="13"/>
      <c r="S10" s="37">
        <f t="shared" si="5"/>
        <v>5561494.153846154</v>
      </c>
      <c r="U10"/>
      <c r="W10" s="5">
        <f>V9*W9</f>
        <v>3005750.1239999998</v>
      </c>
    </row>
    <row r="11" spans="2:27" x14ac:dyDescent="0.25">
      <c r="B11" s="11">
        <v>7</v>
      </c>
      <c r="C11" s="45" t="s">
        <v>50</v>
      </c>
      <c r="D11" s="11"/>
      <c r="E11" s="46" t="s">
        <v>55</v>
      </c>
      <c r="F11" s="46">
        <v>5749</v>
      </c>
      <c r="G11" s="11">
        <v>10</v>
      </c>
      <c r="H11" s="46">
        <v>2009</v>
      </c>
      <c r="I11" s="11">
        <v>2023</v>
      </c>
      <c r="J11" s="11">
        <f t="shared" si="0"/>
        <v>14</v>
      </c>
      <c r="K11" s="11" t="str">
        <f t="shared" si="6"/>
        <v>45</v>
      </c>
      <c r="L11" s="12">
        <v>0.1</v>
      </c>
      <c r="M11" s="11">
        <f t="shared" si="1"/>
        <v>0.02</v>
      </c>
      <c r="N11" s="11">
        <v>700</v>
      </c>
      <c r="O11" s="38">
        <f t="shared" si="2"/>
        <v>4024300</v>
      </c>
      <c r="P11" s="42">
        <f t="shared" si="3"/>
        <v>0.28000000000000003</v>
      </c>
      <c r="Q11" s="11">
        <f t="shared" si="4"/>
        <v>1126804</v>
      </c>
      <c r="R11" s="13"/>
      <c r="S11" s="37">
        <f t="shared" si="5"/>
        <v>2897496</v>
      </c>
      <c r="U11"/>
    </row>
    <row r="12" spans="2:27" x14ac:dyDescent="0.25">
      <c r="B12" s="11">
        <v>8</v>
      </c>
      <c r="C12" s="45" t="s">
        <v>51</v>
      </c>
      <c r="D12" s="11"/>
      <c r="E12" s="46" t="s">
        <v>56</v>
      </c>
      <c r="F12" s="46">
        <v>5589.5</v>
      </c>
      <c r="G12" s="11">
        <v>10</v>
      </c>
      <c r="H12" s="46">
        <v>2000</v>
      </c>
      <c r="I12" s="11">
        <v>2023</v>
      </c>
      <c r="J12" s="11">
        <f t="shared" si="0"/>
        <v>23</v>
      </c>
      <c r="K12" s="11" t="str">
        <f t="shared" si="6"/>
        <v>45</v>
      </c>
      <c r="L12" s="12">
        <v>0.1</v>
      </c>
      <c r="M12" s="11">
        <f t="shared" si="1"/>
        <v>0.02</v>
      </c>
      <c r="N12" s="11">
        <v>900</v>
      </c>
      <c r="O12" s="38">
        <f t="shared" si="2"/>
        <v>5030550</v>
      </c>
      <c r="P12" s="42">
        <f t="shared" si="3"/>
        <v>0.46</v>
      </c>
      <c r="Q12" s="11">
        <f t="shared" si="4"/>
        <v>2314053</v>
      </c>
      <c r="R12" s="13"/>
      <c r="S12" s="37">
        <f t="shared" si="5"/>
        <v>2716497</v>
      </c>
      <c r="U12"/>
      <c r="W12" s="33">
        <v>53654.59</v>
      </c>
      <c r="X12">
        <v>14000</v>
      </c>
      <c r="Y12" s="5">
        <f>W12*X12</f>
        <v>751164260</v>
      </c>
    </row>
    <row r="13" spans="2:27" x14ac:dyDescent="0.25">
      <c r="B13" s="11">
        <v>9</v>
      </c>
      <c r="C13" s="45" t="s">
        <v>52</v>
      </c>
      <c r="D13" s="11"/>
      <c r="E13" s="46" t="s">
        <v>54</v>
      </c>
      <c r="F13" s="46">
        <v>837</v>
      </c>
      <c r="G13" s="11">
        <v>10</v>
      </c>
      <c r="H13" s="46">
        <v>2000</v>
      </c>
      <c r="I13" s="11">
        <v>2023</v>
      </c>
      <c r="J13" s="11">
        <f t="shared" si="0"/>
        <v>23</v>
      </c>
      <c r="K13" s="11">
        <v>65</v>
      </c>
      <c r="L13" s="12">
        <v>0.1</v>
      </c>
      <c r="M13" s="11">
        <f t="shared" si="1"/>
        <v>1.3846153846153847E-2</v>
      </c>
      <c r="N13" s="11">
        <v>1100</v>
      </c>
      <c r="O13" s="38">
        <f t="shared" si="2"/>
        <v>920700</v>
      </c>
      <c r="P13" s="42">
        <f t="shared" si="3"/>
        <v>0.31846153846153846</v>
      </c>
      <c r="Q13" s="11">
        <f t="shared" si="4"/>
        <v>293207.53846153844</v>
      </c>
      <c r="R13" s="13"/>
      <c r="S13" s="37">
        <f t="shared" si="5"/>
        <v>627492.4615384615</v>
      </c>
      <c r="U13"/>
      <c r="Y13">
        <v>167519663</v>
      </c>
    </row>
    <row r="14" spans="2:27" x14ac:dyDescent="0.25">
      <c r="B14" s="11">
        <v>10</v>
      </c>
      <c r="C14" s="45" t="s">
        <v>24</v>
      </c>
      <c r="D14" s="11"/>
      <c r="E14" s="46" t="s">
        <v>54</v>
      </c>
      <c r="F14" s="46">
        <v>121</v>
      </c>
      <c r="G14" s="11">
        <v>10</v>
      </c>
      <c r="H14" s="46">
        <v>2000</v>
      </c>
      <c r="I14" s="11">
        <v>2023</v>
      </c>
      <c r="J14" s="11">
        <f t="shared" si="0"/>
        <v>23</v>
      </c>
      <c r="K14" s="11">
        <v>65</v>
      </c>
      <c r="L14" s="12">
        <v>0.1</v>
      </c>
      <c r="M14" s="11">
        <f t="shared" si="1"/>
        <v>1.3846153846153847E-2</v>
      </c>
      <c r="N14" s="11">
        <v>1100</v>
      </c>
      <c r="O14" s="38">
        <f t="shared" si="2"/>
        <v>133100</v>
      </c>
      <c r="P14" s="42">
        <f t="shared" si="3"/>
        <v>0.31846153846153846</v>
      </c>
      <c r="Q14" s="11">
        <f t="shared" si="4"/>
        <v>42387.230769230766</v>
      </c>
      <c r="R14" s="13"/>
      <c r="S14" s="37">
        <f t="shared" si="5"/>
        <v>90712.769230769234</v>
      </c>
      <c r="U14"/>
      <c r="Y14">
        <v>2800000</v>
      </c>
    </row>
    <row r="15" spans="2:27" x14ac:dyDescent="0.25">
      <c r="B15" s="11">
        <v>11</v>
      </c>
      <c r="C15" s="45" t="s">
        <v>53</v>
      </c>
      <c r="D15" s="11"/>
      <c r="E15" s="46" t="s">
        <v>54</v>
      </c>
      <c r="F15" s="46">
        <v>314</v>
      </c>
      <c r="G15" s="11">
        <v>10</v>
      </c>
      <c r="H15" s="46">
        <v>2000</v>
      </c>
      <c r="I15" s="11">
        <v>2023</v>
      </c>
      <c r="J15" s="11">
        <f t="shared" si="0"/>
        <v>23</v>
      </c>
      <c r="K15" s="11">
        <v>65</v>
      </c>
      <c r="L15" s="12">
        <v>0.1</v>
      </c>
      <c r="M15" s="11">
        <f t="shared" si="1"/>
        <v>1.3846153846153847E-2</v>
      </c>
      <c r="N15" s="11">
        <v>1200</v>
      </c>
      <c r="O15" s="38">
        <f t="shared" si="2"/>
        <v>376800</v>
      </c>
      <c r="P15" s="42">
        <f t="shared" si="3"/>
        <v>0.31846153846153846</v>
      </c>
      <c r="Q15" s="11">
        <f t="shared" si="4"/>
        <v>119996.30769230769</v>
      </c>
      <c r="R15" s="13"/>
      <c r="S15" s="37">
        <f t="shared" si="5"/>
        <v>256803.69230769231</v>
      </c>
      <c r="U15"/>
      <c r="Y15" s="4">
        <f>SUM(Y12:Y14)</f>
        <v>921483923</v>
      </c>
    </row>
    <row r="16" spans="2:27" ht="24" customHeight="1" x14ac:dyDescent="0.25">
      <c r="B16" s="8"/>
      <c r="C16" s="8"/>
      <c r="D16" s="8"/>
      <c r="E16" s="8"/>
      <c r="F16" s="39">
        <f>SUM(F5:F15)</f>
        <v>52569.5</v>
      </c>
      <c r="G16" s="9"/>
      <c r="H16" s="10"/>
      <c r="I16" s="9"/>
      <c r="J16" s="9"/>
      <c r="K16" s="9"/>
      <c r="L16" s="9"/>
      <c r="M16" s="9"/>
      <c r="N16" s="9"/>
      <c r="O16" s="9">
        <f>SUM(O5:O15)</f>
        <v>51671250</v>
      </c>
      <c r="P16" s="9"/>
      <c r="Q16" s="9"/>
      <c r="R16" s="9">
        <f>SUM(R5:R15)</f>
        <v>0</v>
      </c>
      <c r="S16" s="40">
        <f>SUM(S5:S15)</f>
        <v>34989888.384615391</v>
      </c>
      <c r="T16">
        <v>751164260</v>
      </c>
      <c r="U16">
        <v>2800000</v>
      </c>
      <c r="V16" s="4">
        <f>U16+T16+S16</f>
        <v>788954148.38461542</v>
      </c>
    </row>
    <row r="17" spans="2:33" x14ac:dyDescent="0.25">
      <c r="B17" s="58" t="s">
        <v>16</v>
      </c>
      <c r="C17" s="59"/>
      <c r="D17" s="59"/>
      <c r="E17" s="59"/>
      <c r="F17" s="59"/>
      <c r="G17" s="59"/>
      <c r="H17" s="59"/>
      <c r="I17" s="59"/>
      <c r="J17" s="59"/>
      <c r="K17" s="59"/>
      <c r="L17" s="59"/>
      <c r="M17" s="59"/>
      <c r="N17" s="59"/>
      <c r="O17" s="59"/>
      <c r="P17" s="59"/>
      <c r="Q17" s="59"/>
      <c r="R17" s="59"/>
      <c r="S17" s="60"/>
      <c r="U17"/>
      <c r="V17">
        <v>911700000</v>
      </c>
      <c r="W17">
        <v>0.85</v>
      </c>
      <c r="X17" s="5">
        <f>W17*V17</f>
        <v>774945000</v>
      </c>
    </row>
    <row r="18" spans="2:33" ht="29.25" customHeight="1" x14ac:dyDescent="0.25">
      <c r="B18" s="64" t="s">
        <v>57</v>
      </c>
      <c r="C18" s="65"/>
      <c r="D18" s="65"/>
      <c r="E18" s="65"/>
      <c r="F18" s="65"/>
      <c r="G18" s="65"/>
      <c r="H18" s="65"/>
      <c r="I18" s="65"/>
      <c r="J18" s="65"/>
      <c r="K18" s="65"/>
      <c r="L18" s="65"/>
      <c r="M18" s="65"/>
      <c r="N18" s="65"/>
      <c r="O18" s="65"/>
      <c r="P18" s="65"/>
      <c r="Q18" s="65"/>
      <c r="R18" s="65"/>
      <c r="S18" s="66"/>
      <c r="U18"/>
      <c r="V18">
        <v>911700000</v>
      </c>
      <c r="W18">
        <v>0.75</v>
      </c>
      <c r="X18" s="5">
        <f>W18*V18</f>
        <v>683775000</v>
      </c>
      <c r="Y18" s="5"/>
      <c r="Z18" s="5"/>
      <c r="AA18" s="5"/>
      <c r="AB18" s="5"/>
      <c r="AC18" s="5"/>
      <c r="AD18" s="5"/>
      <c r="AE18" s="5"/>
      <c r="AF18" s="5"/>
      <c r="AG18" s="5"/>
    </row>
    <row r="19" spans="2:33" x14ac:dyDescent="0.25">
      <c r="B19" s="67" t="s">
        <v>58</v>
      </c>
      <c r="C19" s="68"/>
      <c r="D19" s="68"/>
      <c r="E19" s="68"/>
      <c r="F19" s="68"/>
      <c r="G19" s="68"/>
      <c r="H19" s="68"/>
      <c r="I19" s="68"/>
      <c r="J19" s="68"/>
      <c r="K19" s="68"/>
      <c r="L19" s="68"/>
      <c r="M19" s="68"/>
      <c r="N19" s="68"/>
      <c r="O19" s="68"/>
      <c r="P19" s="68"/>
      <c r="Q19" s="68"/>
      <c r="R19" s="68"/>
      <c r="S19" s="69"/>
      <c r="U19"/>
      <c r="V19">
        <v>285992600</v>
      </c>
      <c r="W19">
        <v>0.75</v>
      </c>
      <c r="X19" s="5">
        <f>W19*V19</f>
        <v>214494450</v>
      </c>
      <c r="Y19" s="5"/>
      <c r="Z19" s="5"/>
      <c r="AA19" s="5"/>
      <c r="AB19" s="5"/>
      <c r="AC19" s="5"/>
      <c r="AD19" s="5"/>
      <c r="AE19" s="5"/>
      <c r="AF19" s="5"/>
      <c r="AG19" s="5"/>
    </row>
    <row r="20" spans="2:33" x14ac:dyDescent="0.25">
      <c r="B20" s="64" t="s">
        <v>59</v>
      </c>
      <c r="C20" s="65"/>
      <c r="D20" s="65"/>
      <c r="E20" s="65"/>
      <c r="F20" s="65"/>
      <c r="G20" s="65"/>
      <c r="H20" s="65"/>
      <c r="I20" s="65"/>
      <c r="J20" s="65"/>
      <c r="K20" s="65"/>
      <c r="L20" s="65"/>
      <c r="M20" s="65"/>
      <c r="N20" s="65"/>
      <c r="O20" s="65"/>
      <c r="P20" s="65"/>
      <c r="Q20" s="65"/>
      <c r="R20" s="65"/>
      <c r="S20" s="66"/>
      <c r="U20"/>
      <c r="Y20" s="5"/>
      <c r="Z20" s="3"/>
      <c r="AA20" s="5"/>
      <c r="AB20" s="5"/>
      <c r="AC20" s="5"/>
      <c r="AD20" s="5"/>
      <c r="AE20" s="5"/>
      <c r="AF20" s="5"/>
      <c r="AG20" s="5"/>
    </row>
    <row r="21" spans="2:33" x14ac:dyDescent="0.25">
      <c r="B21" s="58" t="s">
        <v>28</v>
      </c>
      <c r="C21" s="59"/>
      <c r="D21" s="59"/>
      <c r="E21" s="59"/>
      <c r="F21" s="59"/>
      <c r="G21" s="59"/>
      <c r="H21" s="59"/>
      <c r="I21" s="59"/>
      <c r="J21" s="59"/>
      <c r="K21" s="59"/>
      <c r="L21" s="59"/>
      <c r="M21" s="59"/>
      <c r="N21" s="59"/>
      <c r="O21" s="59"/>
      <c r="P21" s="59"/>
      <c r="Q21" s="59"/>
      <c r="R21" s="59"/>
      <c r="S21" s="60"/>
      <c r="U21"/>
      <c r="Y21" s="5"/>
      <c r="Z21" s="5"/>
      <c r="AA21" s="5"/>
      <c r="AB21" s="5"/>
      <c r="AC21" s="5"/>
      <c r="AD21" s="5"/>
      <c r="AE21" s="5"/>
      <c r="AF21" s="5"/>
      <c r="AG21" s="5"/>
    </row>
    <row r="22" spans="2:33" x14ac:dyDescent="0.25">
      <c r="B22" s="34"/>
      <c r="C22" s="34"/>
      <c r="D22" s="34"/>
      <c r="E22" s="35"/>
      <c r="F22" s="34"/>
      <c r="G22" s="36"/>
      <c r="H22" s="34"/>
      <c r="I22" s="34"/>
      <c r="J22" s="34"/>
      <c r="K22" s="34"/>
      <c r="L22" s="34"/>
      <c r="M22" s="34"/>
      <c r="N22" s="34"/>
      <c r="O22" s="34"/>
      <c r="P22" s="34"/>
      <c r="Q22" s="34"/>
      <c r="R22" s="34"/>
      <c r="S22" s="34"/>
      <c r="U22"/>
      <c r="Y22" s="5"/>
      <c r="Z22" s="5"/>
      <c r="AA22" s="5"/>
      <c r="AB22" s="5"/>
      <c r="AC22" s="5"/>
      <c r="AD22" s="5"/>
      <c r="AE22" s="5"/>
      <c r="AF22" s="5"/>
      <c r="AG22" s="5"/>
    </row>
    <row r="23" spans="2:33" x14ac:dyDescent="0.25">
      <c r="D23" s="3"/>
      <c r="E23"/>
      <c r="G23"/>
      <c r="U23"/>
      <c r="Y23" s="5"/>
      <c r="Z23" s="5"/>
      <c r="AA23" s="5"/>
      <c r="AB23" s="5"/>
      <c r="AC23" s="5"/>
      <c r="AD23" s="5"/>
      <c r="AE23" s="5"/>
      <c r="AF23" s="5"/>
      <c r="AG23" s="5"/>
    </row>
    <row r="24" spans="2:33" ht="28.5" customHeight="1" x14ac:dyDescent="0.25">
      <c r="D24" s="3"/>
      <c r="E24"/>
      <c r="G24"/>
      <c r="U24"/>
      <c r="Y24" s="5"/>
      <c r="Z24" s="5"/>
      <c r="AA24" s="5"/>
      <c r="AB24" s="5"/>
      <c r="AC24" s="5"/>
      <c r="AD24" s="5"/>
      <c r="AE24" s="5"/>
      <c r="AF24" s="5"/>
      <c r="AG24" s="5"/>
    </row>
    <row r="25" spans="2:33" x14ac:dyDescent="0.25">
      <c r="C25" s="3"/>
      <c r="D25" s="3"/>
      <c r="E25"/>
      <c r="G25"/>
      <c r="U25"/>
      <c r="Y25" s="5"/>
      <c r="Z25" s="5"/>
      <c r="AA25" s="5"/>
      <c r="AB25" s="5"/>
      <c r="AC25" s="5"/>
      <c r="AD25" s="5"/>
      <c r="AE25" s="5"/>
      <c r="AF25" s="5"/>
      <c r="AG25" s="5"/>
    </row>
    <row r="26" spans="2:33" x14ac:dyDescent="0.25">
      <c r="D26" s="3"/>
      <c r="E26"/>
      <c r="G26"/>
      <c r="U26"/>
      <c r="Y26" s="5"/>
      <c r="Z26" s="5"/>
      <c r="AA26" s="5"/>
      <c r="AB26" s="5"/>
      <c r="AC26" s="5"/>
      <c r="AD26" s="5"/>
      <c r="AE26" s="5"/>
      <c r="AF26" s="5"/>
      <c r="AG26" s="5"/>
    </row>
    <row r="27" spans="2:33" ht="15.75" customHeight="1" x14ac:dyDescent="0.25">
      <c r="D27" s="3"/>
      <c r="E27"/>
      <c r="G27">
        <v>0.8</v>
      </c>
      <c r="H27" s="44">
        <f>G27*O16</f>
        <v>41337000</v>
      </c>
      <c r="U27"/>
    </row>
    <row r="28" spans="2:33" ht="15" customHeight="1" x14ac:dyDescent="0.25">
      <c r="D28" s="3"/>
      <c r="E28"/>
      <c r="G28"/>
      <c r="U28"/>
    </row>
    <row r="29" spans="2:33" x14ac:dyDescent="0.25">
      <c r="D29" s="3"/>
      <c r="E29"/>
      <c r="G29"/>
      <c r="U29"/>
    </row>
    <row r="30" spans="2:33" x14ac:dyDescent="0.25">
      <c r="D30" s="3"/>
      <c r="E30"/>
      <c r="G30"/>
      <c r="U30"/>
    </row>
    <row r="31" spans="2:33" x14ac:dyDescent="0.25">
      <c r="D31" s="3"/>
      <c r="E31"/>
      <c r="G31"/>
      <c r="U31"/>
    </row>
    <row r="32" spans="2:33" x14ac:dyDescent="0.25">
      <c r="D32" s="3"/>
      <c r="E32"/>
      <c r="G32"/>
      <c r="U32"/>
    </row>
    <row r="33" spans="4:21" x14ac:dyDescent="0.25">
      <c r="D33" s="3"/>
      <c r="E33"/>
      <c r="G33"/>
      <c r="U33"/>
    </row>
    <row r="34" spans="4:21" x14ac:dyDescent="0.25">
      <c r="K34">
        <v>516</v>
      </c>
    </row>
    <row r="35" spans="4:21" x14ac:dyDescent="0.25">
      <c r="I35">
        <f>11000*0.7</f>
        <v>7699.9999999999991</v>
      </c>
    </row>
    <row r="36" spans="4:21" x14ac:dyDescent="0.25">
      <c r="I36" s="3"/>
      <c r="J36" s="4"/>
      <c r="K36" s="4"/>
      <c r="O36" s="4"/>
      <c r="P36" s="4"/>
    </row>
    <row r="39" spans="4:21" x14ac:dyDescent="0.25">
      <c r="J39" s="4"/>
      <c r="K39" s="4"/>
      <c r="O39" s="4"/>
      <c r="P39" s="4"/>
    </row>
    <row r="44" spans="4:21" x14ac:dyDescent="0.25">
      <c r="J44" s="3"/>
    </row>
    <row r="45" spans="4:21" x14ac:dyDescent="0.25">
      <c r="P45" s="3"/>
    </row>
  </sheetData>
  <autoFilter ref="E3:E45"/>
  <mergeCells count="6">
    <mergeCell ref="B21:S21"/>
    <mergeCell ref="B3:S3"/>
    <mergeCell ref="B17:S17"/>
    <mergeCell ref="B18:S18"/>
    <mergeCell ref="B20:S20"/>
    <mergeCell ref="B19:S1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Q10"/>
  <sheetViews>
    <sheetView workbookViewId="0">
      <selection activeCell="J6" sqref="J6:U12"/>
    </sheetView>
  </sheetViews>
  <sheetFormatPr defaultRowHeight="15" x14ac:dyDescent="0.25"/>
  <cols>
    <col min="1" max="1" width="5.85546875" customWidth="1"/>
    <col min="2" max="2" width="11.5703125" bestFit="1" customWidth="1"/>
    <col min="3" max="3" width="12.85546875" bestFit="1" customWidth="1"/>
    <col min="4" max="4" width="10" style="5" bestFit="1" customWidth="1"/>
    <col min="5" max="5" width="11.5703125" style="5" bestFit="1" customWidth="1"/>
    <col min="6" max="6" width="17.7109375" style="5" bestFit="1" customWidth="1"/>
    <col min="7" max="7" width="11.85546875" style="5" bestFit="1" customWidth="1"/>
    <col min="8" max="8" width="15.85546875" style="3" customWidth="1"/>
    <col min="17" max="17" width="15.28515625" bestFit="1" customWidth="1"/>
  </cols>
  <sheetData>
    <row r="3" spans="1:17" ht="15.75" thickBot="1" x14ac:dyDescent="0.3"/>
    <row r="4" spans="1:17" ht="16.5" thickBot="1" x14ac:dyDescent="0.3">
      <c r="A4" s="70" t="s">
        <v>22</v>
      </c>
      <c r="B4" s="71"/>
      <c r="C4" s="71"/>
      <c r="D4" s="71"/>
      <c r="E4" s="71"/>
      <c r="F4" s="71"/>
      <c r="G4" s="71"/>
      <c r="H4" s="72"/>
    </row>
    <row r="5" spans="1:17" ht="60.75" thickBot="1" x14ac:dyDescent="0.3">
      <c r="A5" s="14" t="s">
        <v>0</v>
      </c>
      <c r="B5" s="15" t="s">
        <v>20</v>
      </c>
      <c r="C5" s="15" t="s">
        <v>2</v>
      </c>
      <c r="D5" s="16" t="s">
        <v>17</v>
      </c>
      <c r="E5" s="16" t="s">
        <v>3</v>
      </c>
      <c r="F5" s="16" t="s">
        <v>21</v>
      </c>
      <c r="G5" s="16" t="s">
        <v>19</v>
      </c>
      <c r="H5" s="17" t="s">
        <v>22</v>
      </c>
    </row>
    <row r="6" spans="1:17" ht="50.1" customHeight="1" x14ac:dyDescent="0.25">
      <c r="A6" s="18">
        <v>1</v>
      </c>
      <c r="B6" s="19" t="s">
        <v>25</v>
      </c>
      <c r="C6" s="19" t="s">
        <v>18</v>
      </c>
      <c r="D6" s="20">
        <f>E6/10.764</f>
        <v>1568.0973615756225</v>
      </c>
      <c r="E6" s="21">
        <v>16879</v>
      </c>
      <c r="F6" s="22">
        <v>17000</v>
      </c>
      <c r="G6" s="23">
        <f>(1-0.0154)</f>
        <v>0.98460000000000003</v>
      </c>
      <c r="H6" s="24">
        <f>G6*F6*D6</f>
        <v>26247127.257525086</v>
      </c>
      <c r="P6" s="30"/>
      <c r="Q6" s="5"/>
    </row>
    <row r="7" spans="1:17" ht="50.1" customHeight="1" thickBot="1" x14ac:dyDescent="0.3">
      <c r="A7" s="31">
        <v>2</v>
      </c>
      <c r="B7" s="6" t="s">
        <v>26</v>
      </c>
      <c r="C7" s="6" t="s">
        <v>27</v>
      </c>
      <c r="D7" s="26">
        <f>E7/10.764</f>
        <v>24374.024526198442</v>
      </c>
      <c r="E7" s="27">
        <v>262362</v>
      </c>
      <c r="F7" s="28">
        <v>7000</v>
      </c>
      <c r="G7" s="29">
        <f>(1-0.0049)</f>
        <v>0.99509999999999998</v>
      </c>
      <c r="H7" s="25">
        <f>G7*F7*D7</f>
        <v>169782142.64214048</v>
      </c>
      <c r="P7" s="30"/>
      <c r="Q7" s="5"/>
    </row>
    <row r="8" spans="1:17" ht="15.75" thickBot="1" x14ac:dyDescent="0.3">
      <c r="A8" s="73" t="s">
        <v>15</v>
      </c>
      <c r="B8" s="74"/>
      <c r="C8" s="74"/>
      <c r="D8" s="74"/>
      <c r="E8" s="74"/>
      <c r="F8" s="74"/>
      <c r="G8" s="75"/>
      <c r="H8" s="32">
        <f>SUM(H6+H7)</f>
        <v>196029269.89966556</v>
      </c>
    </row>
    <row r="9" spans="1:17" x14ac:dyDescent="0.25">
      <c r="H9" s="3">
        <v>375582130</v>
      </c>
    </row>
    <row r="10" spans="1:17" x14ac:dyDescent="0.25">
      <c r="H10" s="3">
        <f>H8+H9</f>
        <v>571611399.89966559</v>
      </c>
    </row>
  </sheetData>
  <mergeCells count="2">
    <mergeCell ref="A4:H4"/>
    <mergeCell ref="A8:G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tabSelected="1" workbookViewId="0">
      <selection activeCell="F14" sqref="F14"/>
    </sheetView>
  </sheetViews>
  <sheetFormatPr defaultRowHeight="15" x14ac:dyDescent="0.25"/>
  <cols>
    <col min="1" max="1" width="11.140625" style="47" bestFit="1" customWidth="1"/>
    <col min="2" max="2" width="15.42578125" style="47" bestFit="1" customWidth="1"/>
    <col min="3" max="3" width="12.5703125" style="47" bestFit="1" customWidth="1"/>
    <col min="4" max="4" width="9.140625" style="47"/>
    <col min="5" max="5" width="11.140625" style="47" bestFit="1" customWidth="1"/>
    <col min="6" max="6" width="15.42578125" style="47" bestFit="1" customWidth="1"/>
    <col min="7" max="8" width="12.5703125" style="47" bestFit="1" customWidth="1"/>
    <col min="9" max="9" width="14.5703125" style="47" bestFit="1" customWidth="1"/>
    <col min="10" max="16384" width="9.140625" style="47"/>
  </cols>
  <sheetData>
    <row r="1" spans="1:9" ht="15.75" thickBot="1" x14ac:dyDescent="0.3">
      <c r="A1" s="76" t="s">
        <v>41</v>
      </c>
      <c r="B1" s="77"/>
      <c r="C1" s="78"/>
      <c r="E1" s="76" t="s">
        <v>40</v>
      </c>
      <c r="F1" s="77"/>
      <c r="G1" s="78"/>
    </row>
    <row r="2" spans="1:9" x14ac:dyDescent="0.25">
      <c r="A2" s="48" t="s">
        <v>29</v>
      </c>
      <c r="B2" s="49" t="s">
        <v>30</v>
      </c>
      <c r="C2" s="50" t="s">
        <v>31</v>
      </c>
      <c r="E2" s="48" t="s">
        <v>29</v>
      </c>
      <c r="F2" s="49" t="s">
        <v>30</v>
      </c>
      <c r="G2" s="50" t="s">
        <v>31</v>
      </c>
    </row>
    <row r="3" spans="1:9" ht="15.75" thickBot="1" x14ac:dyDescent="0.3">
      <c r="A3" s="51">
        <v>4398.74</v>
      </c>
      <c r="B3" s="52">
        <v>91500</v>
      </c>
      <c r="C3" s="53">
        <f>B3*A3</f>
        <v>402484710</v>
      </c>
      <c r="E3" s="51">
        <v>4398.74</v>
      </c>
      <c r="F3" s="52">
        <v>110000</v>
      </c>
      <c r="G3" s="53">
        <f>F3*E3</f>
        <v>483861400</v>
      </c>
    </row>
    <row r="4" spans="1:9" x14ac:dyDescent="0.25">
      <c r="C4" s="47">
        <v>0</v>
      </c>
      <c r="F4" s="47" t="s">
        <v>32</v>
      </c>
    </row>
    <row r="5" spans="1:9" ht="15.75" thickBot="1" x14ac:dyDescent="0.3"/>
    <row r="6" spans="1:9" x14ac:dyDescent="0.25">
      <c r="A6" s="48" t="s">
        <v>33</v>
      </c>
      <c r="B6" s="54">
        <f>C3</f>
        <v>402484710</v>
      </c>
      <c r="E6" s="48" t="s">
        <v>33</v>
      </c>
      <c r="F6" s="54">
        <f>G3</f>
        <v>483861400</v>
      </c>
    </row>
    <row r="7" spans="1:9" x14ac:dyDescent="0.25">
      <c r="A7" s="55" t="s">
        <v>34</v>
      </c>
      <c r="B7" s="54"/>
      <c r="E7" s="55" t="s">
        <v>34</v>
      </c>
      <c r="F7" s="54">
        <f>Sheet1!S16</f>
        <v>34989888.384615391</v>
      </c>
      <c r="H7" s="47" t="s">
        <v>61</v>
      </c>
    </row>
    <row r="8" spans="1:9" x14ac:dyDescent="0.25">
      <c r="A8" s="55" t="s">
        <v>35</v>
      </c>
      <c r="B8" s="56"/>
      <c r="E8" s="55" t="s">
        <v>35</v>
      </c>
      <c r="F8" s="56">
        <v>800000</v>
      </c>
    </row>
    <row r="9" spans="1:9" x14ac:dyDescent="0.25">
      <c r="A9" s="55" t="s">
        <v>36</v>
      </c>
      <c r="B9" s="56">
        <f>SUM(B6:B8)</f>
        <v>402484710</v>
      </c>
      <c r="E9" s="55" t="s">
        <v>36</v>
      </c>
      <c r="F9" s="56">
        <f>SUM(F6:F8)</f>
        <v>519651288.38461542</v>
      </c>
    </row>
    <row r="10" spans="1:9" x14ac:dyDescent="0.25">
      <c r="A10" s="55"/>
      <c r="B10" s="56">
        <f>ROUND(B9,-5)</f>
        <v>402500000</v>
      </c>
      <c r="E10" s="55" t="s">
        <v>37</v>
      </c>
      <c r="F10" s="56">
        <f>ROUND(F9,-5)</f>
        <v>519700000</v>
      </c>
      <c r="I10" s="47">
        <v>700000000</v>
      </c>
    </row>
    <row r="11" spans="1:9" x14ac:dyDescent="0.25">
      <c r="A11" s="55"/>
      <c r="B11" s="56">
        <f>0.85*B10</f>
        <v>342125000</v>
      </c>
      <c r="E11" s="55" t="s">
        <v>38</v>
      </c>
      <c r="F11" s="56">
        <f>0.85*F10</f>
        <v>441745000</v>
      </c>
      <c r="I11" s="47">
        <v>48562</v>
      </c>
    </row>
    <row r="12" spans="1:9" ht="15.75" thickBot="1" x14ac:dyDescent="0.3">
      <c r="A12" s="51"/>
      <c r="B12" s="53">
        <f>0.75*B10</f>
        <v>301875000</v>
      </c>
      <c r="E12" s="51" t="s">
        <v>39</v>
      </c>
      <c r="F12" s="53">
        <f>0.75*F10</f>
        <v>389775000</v>
      </c>
      <c r="I12" s="47">
        <v>14414.562830000001</v>
      </c>
    </row>
    <row r="13" spans="1:9" x14ac:dyDescent="0.25">
      <c r="E13" s="47" t="s">
        <v>62</v>
      </c>
      <c r="F13" s="47">
        <f>F7*0.8</f>
        <v>27991910.707692314</v>
      </c>
      <c r="H13" s="56">
        <v>967600000</v>
      </c>
    </row>
    <row r="15" spans="1:9" x14ac:dyDescent="0.25">
      <c r="B15" s="47">
        <v>0.8</v>
      </c>
    </row>
    <row r="16" spans="1:9" x14ac:dyDescent="0.25">
      <c r="B16" s="57">
        <f>B15*B7</f>
        <v>0</v>
      </c>
      <c r="I16" s="47">
        <f>15924*10.7639</f>
        <v>171404.34359999999</v>
      </c>
    </row>
  </sheetData>
  <mergeCells count="2">
    <mergeCell ref="E1:G1"/>
    <mergeCell ref="A1:C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Sheet3</vt:lpstr>
      <vt:lpstr>Calculations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Babul</dc:creator>
  <cp:lastModifiedBy>Vishal Singh</cp:lastModifiedBy>
  <dcterms:created xsi:type="dcterms:W3CDTF">2022-11-04T05:05:51Z</dcterms:created>
  <dcterms:modified xsi:type="dcterms:W3CDTF">2023-09-08T05:51:16Z</dcterms:modified>
</cp:coreProperties>
</file>