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Manas Upmanyu\Bhartiya International\Working PL\"/>
    </mc:Choice>
  </mc:AlternateContent>
  <xr:revisionPtr revIDLastSave="0" documentId="13_ncr:1_{3EAC0EEB-A811-4632-B1D7-7DF420A837BE}" xr6:coauthVersionLast="47" xr6:coauthVersionMax="47" xr10:uidLastSave="{00000000-0000-0000-0000-000000000000}"/>
  <bookViews>
    <workbookView xWindow="-120" yWindow="-120" windowWidth="21840" windowHeight="13140" activeTab="2" xr2:uid="{5E6017E1-5158-45CA-A23C-0CAF3D803784}"/>
  </bookViews>
  <sheets>
    <sheet name="Building E-51" sheetId="2" r:id="rId1"/>
    <sheet name="Building E-55" sheetId="4" r:id="rId2"/>
    <sheet name="Land" sheetId="3" r:id="rId3"/>
  </sheets>
  <definedNames>
    <definedName name="_xlnm._FilterDatabase" localSheetId="0" hidden="1">'Building E-51'!$B$3:$T$13</definedName>
    <definedName name="_xlnm.Print_Area" localSheetId="0">'Building E-51'!$B$2:$R$12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3" l="1"/>
  <c r="C29" i="3" s="1"/>
  <c r="D17" i="3"/>
  <c r="D18" i="3" s="1"/>
  <c r="E13" i="3"/>
  <c r="D13" i="3" l="1"/>
  <c r="E16" i="3"/>
  <c r="E15" i="3"/>
  <c r="T4" i="2"/>
  <c r="T5" i="2"/>
  <c r="T6" i="2"/>
  <c r="T7" i="2"/>
  <c r="T8" i="2"/>
  <c r="G9" i="2"/>
  <c r="L8" i="2"/>
  <c r="H8" i="2"/>
  <c r="P8" i="2" s="1"/>
  <c r="P7" i="2"/>
  <c r="L7" i="2"/>
  <c r="H7" i="2"/>
  <c r="L4" i="4"/>
  <c r="G5" i="4"/>
  <c r="K20" i="3"/>
  <c r="H20" i="3"/>
  <c r="D16" i="3"/>
  <c r="D15" i="3"/>
  <c r="D10" i="3"/>
  <c r="Q8" i="2" l="1"/>
  <c r="R8" i="2" s="1"/>
  <c r="Q7" i="2"/>
  <c r="R7" i="2" s="1"/>
  <c r="H4" i="4"/>
  <c r="L6" i="2"/>
  <c r="L5" i="2"/>
  <c r="L4" i="2"/>
  <c r="H5" i="4" l="1"/>
  <c r="P4" i="4"/>
  <c r="H4" i="2"/>
  <c r="H5" i="2"/>
  <c r="P5" i="2" s="1"/>
  <c r="Q5" i="2" s="1"/>
  <c r="R5" i="2" s="1"/>
  <c r="H6" i="2"/>
  <c r="P6" i="2" s="1"/>
  <c r="P4" i="2" l="1"/>
  <c r="Q4" i="2" s="1"/>
  <c r="R4" i="2" s="1"/>
  <c r="H9" i="2"/>
  <c r="P9" i="2"/>
  <c r="P14" i="2" s="1"/>
  <c r="Q4" i="4"/>
  <c r="Q2" i="4" s="1"/>
  <c r="P2" i="4"/>
  <c r="P5" i="4"/>
  <c r="P10" i="4" s="1"/>
  <c r="P2" i="2"/>
  <c r="Q6" i="2"/>
  <c r="R6" i="2" s="1"/>
  <c r="R4" i="4" l="1"/>
  <c r="T4" i="4" s="1"/>
  <c r="R9" i="2"/>
  <c r="R2" i="4"/>
  <c r="R5" i="4"/>
  <c r="Q2" i="2"/>
  <c r="R2" i="2"/>
  <c r="T9" i="2" l="1"/>
  <c r="D12" i="3" s="1"/>
  <c r="T5" i="4"/>
  <c r="E12" i="3" s="1"/>
  <c r="T2" i="4"/>
  <c r="T2" i="2"/>
</calcChain>
</file>

<file path=xl/sharedStrings.xml><?xml version="1.0" encoding="utf-8"?>
<sst xmlns="http://schemas.openxmlformats.org/spreadsheetml/2006/main" count="89" uniqueCount="57">
  <si>
    <t>Floor</t>
  </si>
  <si>
    <t>Type of Structure</t>
  </si>
  <si>
    <t>Area
(in sq.mtr.)</t>
  </si>
  <si>
    <t>Area
(in sq.ft.)</t>
  </si>
  <si>
    <t>Year of Construction</t>
  </si>
  <si>
    <t xml:space="preserve">Year of Valuation </t>
  </si>
  <si>
    <t>Total Life Consumed 
(in years)</t>
  </si>
  <si>
    <t>Total Economical Life
(in years)</t>
  </si>
  <si>
    <t>Salvage value</t>
  </si>
  <si>
    <t>Plinth Area  Rate 
(in per sq.ft.)</t>
  </si>
  <si>
    <t>Gross Replacement Value</t>
  </si>
  <si>
    <t>Depreciation</t>
  </si>
  <si>
    <t>Depreciated Value</t>
  </si>
  <si>
    <t>Depreciated Replacement Market Value</t>
  </si>
  <si>
    <t>Ground Floor</t>
  </si>
  <si>
    <t>TOTAL</t>
  </si>
  <si>
    <t>Remarks: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</si>
  <si>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</si>
  <si>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</si>
  <si>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Building Name</t>
  </si>
  <si>
    <t>Condition of structure</t>
  </si>
  <si>
    <t>Good</t>
  </si>
  <si>
    <t>Oblescence Factor</t>
  </si>
  <si>
    <t>S. No.</t>
  </si>
  <si>
    <t>Deed</t>
  </si>
  <si>
    <t>9th March 1983</t>
  </si>
  <si>
    <t>Area</t>
  </si>
  <si>
    <t>Plot Address</t>
  </si>
  <si>
    <t>Plot No. 15, Block-D, Sector-8, New Okhla Industrial Development Area, District- Ghaziabad, Uttar Pradesh</t>
  </si>
  <si>
    <t>sq.mtr.</t>
  </si>
  <si>
    <t>Rate Range</t>
  </si>
  <si>
    <t>Rate Adopted</t>
  </si>
  <si>
    <t>Guideline Rate</t>
  </si>
  <si>
    <t>Guideline Value</t>
  </si>
  <si>
    <t>per sq.ft.</t>
  </si>
  <si>
    <t>OR</t>
  </si>
  <si>
    <t xml:space="preserve"> RCC framed structure with  brick wall </t>
  </si>
  <si>
    <t>Building</t>
  </si>
  <si>
    <t>Total</t>
  </si>
  <si>
    <t>sq.yds.</t>
  </si>
  <si>
    <t>per sq.yds.</t>
  </si>
  <si>
    <t>Rs.125,000/- to Rs.130,000/- per sq.yds.</t>
  </si>
  <si>
    <t>per sq. yds.</t>
  </si>
  <si>
    <t>Basement</t>
  </si>
  <si>
    <t>First Floor</t>
  </si>
  <si>
    <t>Second Floor</t>
  </si>
  <si>
    <t>Third Floor</t>
  </si>
  <si>
    <t>Height (in ft.)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</si>
  <si>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at E-51, Part of Khasra No. 231 Min., situated in the extended Lal Dora of Village Sultanpur, New Manglapuri, Tehsil- Hauz Khas, Mehrauli, New Delhi.</t>
    </r>
  </si>
  <si>
    <t>E-51</t>
  </si>
  <si>
    <t>E-55</t>
  </si>
  <si>
    <t>Land Value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</si>
  <si>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Reproduction Cost Approach.</t>
    </r>
  </si>
  <si>
    <t>per sq.mtr.</t>
  </si>
  <si>
    <t xml:space="preserve"> Tin Shed mounted on Iron Pillars and brick wall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</si>
  <si>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at E-55, Part of Khasra No. 229 Min., situated in the extended Lal Dora of Village Sultanpur, New Manglapuri, Tehsil- Hauz Khas, Mehrauli, New Delhi.</t>
    </r>
  </si>
  <si>
    <t>https://online.dda.org.in/idliservice/usermanual/circle%20rates%201.pdf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</si>
</sst>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_ ;_ * \-#,##0.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2" applyNumberFormat="1" applyFon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1" applyFont="1"/>
    <xf numFmtId="165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5" fontId="3" fillId="0" borderId="1" xfId="2" applyNumberFormat="1" applyFont="1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/>
    </xf>
    <xf numFmtId="44" fontId="0" fillId="0" borderId="0" xfId="0" applyNumberFormat="1"/>
    <xf numFmtId="43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3" fillId="0" borderId="0" xfId="0" applyFon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/>
    <xf numFmtId="165" fontId="0" fillId="0" borderId="0" xfId="2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164" fontId="3" fillId="0" borderId="0" xfId="1" applyNumberFormat="1" applyFont="1"/>
    <xf numFmtId="43" fontId="0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165" fontId="0" fillId="0" borderId="0" xfId="0" applyNumberFormat="1"/>
    <xf numFmtId="11" fontId="0" fillId="0" borderId="0" xfId="1" applyNumberFormat="1" applyFont="1"/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3F5D3-68AD-4FDF-BFAD-D42B54EB9A5E}">
  <dimension ref="B2:V28"/>
  <sheetViews>
    <sheetView zoomScale="85" zoomScaleNormal="85" zoomScaleSheetLayoutView="85" workbookViewId="0">
      <selection activeCell="B13" sqref="B13:T13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6" customWidth="1"/>
    <col min="4" max="4" width="17" style="16" hidden="1" customWidth="1"/>
    <col min="5" max="5" width="20.42578125" style="16" customWidth="1"/>
    <col min="6" max="6" width="11.140625" style="16" hidden="1" customWidth="1"/>
    <col min="7" max="7" width="8.85546875" style="16" customWidth="1"/>
    <col min="8" max="8" width="8.85546875" style="17" customWidth="1"/>
    <col min="9" max="9" width="8.85546875" style="9" customWidth="1"/>
    <col min="10" max="10" width="12.5703125" customWidth="1"/>
    <col min="11" max="11" width="9.5703125" hidden="1" customWidth="1"/>
    <col min="12" max="12" width="11" customWidth="1"/>
    <col min="13" max="13" width="11.140625" hidden="1" customWidth="1"/>
    <col min="14" max="14" width="7.7109375" hidden="1" customWidth="1"/>
    <col min="15" max="15" width="12.5703125" bestFit="1" customWidth="1"/>
    <col min="16" max="16" width="13.42578125" bestFit="1" customWidth="1"/>
    <col min="17" max="18" width="13.42578125" hidden="1" customWidth="1"/>
    <col min="19" max="19" width="11.28515625" hidden="1" customWidth="1"/>
    <col min="20" max="20" width="13.42578125" bestFit="1" customWidth="1"/>
    <col min="21" max="21" width="14.42578125" bestFit="1" customWidth="1"/>
  </cols>
  <sheetData>
    <row r="2" spans="2:22" x14ac:dyDescent="0.25">
      <c r="P2" s="15">
        <f>SUBTOTAL(9,P4:P6)</f>
        <v>8513383.7879999988</v>
      </c>
      <c r="Q2" s="15">
        <f>SUBTOTAL(9,Q4:Q6)</f>
        <v>2937117.4068599995</v>
      </c>
      <c r="R2" s="15">
        <f>SUBTOTAL(9,R4:R6)</f>
        <v>5576266.3811399993</v>
      </c>
      <c r="S2" s="15"/>
      <c r="T2" s="15">
        <f>SUBTOTAL(9,T4:T6)</f>
        <v>5576266.3811399993</v>
      </c>
    </row>
    <row r="3" spans="2:22" s="1" customFormat="1" ht="60" x14ac:dyDescent="0.25">
      <c r="B3" s="37" t="s">
        <v>23</v>
      </c>
      <c r="C3" s="38" t="s">
        <v>0</v>
      </c>
      <c r="D3" s="38" t="s">
        <v>19</v>
      </c>
      <c r="E3" s="38" t="s">
        <v>1</v>
      </c>
      <c r="F3" s="43" t="s">
        <v>20</v>
      </c>
      <c r="G3" s="38" t="s">
        <v>2</v>
      </c>
      <c r="H3" s="39" t="s">
        <v>3</v>
      </c>
      <c r="I3" s="40" t="s">
        <v>47</v>
      </c>
      <c r="J3" s="38" t="s">
        <v>4</v>
      </c>
      <c r="K3" s="43" t="s">
        <v>5</v>
      </c>
      <c r="L3" s="38" t="s">
        <v>6</v>
      </c>
      <c r="M3" s="43" t="s">
        <v>7</v>
      </c>
      <c r="N3" s="43" t="s">
        <v>8</v>
      </c>
      <c r="O3" s="38" t="s">
        <v>9</v>
      </c>
      <c r="P3" s="38" t="s">
        <v>10</v>
      </c>
      <c r="Q3" s="43" t="s">
        <v>11</v>
      </c>
      <c r="R3" s="43" t="s">
        <v>12</v>
      </c>
      <c r="S3" s="43" t="s">
        <v>22</v>
      </c>
      <c r="T3" s="38" t="s">
        <v>13</v>
      </c>
    </row>
    <row r="4" spans="2:22" ht="30" x14ac:dyDescent="0.25">
      <c r="B4" s="2">
        <v>1</v>
      </c>
      <c r="C4" s="3" t="s">
        <v>43</v>
      </c>
      <c r="D4" s="3"/>
      <c r="E4" s="3" t="s">
        <v>36</v>
      </c>
      <c r="F4" s="3" t="s">
        <v>21</v>
      </c>
      <c r="G4" s="33">
        <v>135.6</v>
      </c>
      <c r="H4" s="4">
        <f>G4*10.7639</f>
        <v>1459.58484</v>
      </c>
      <c r="I4" s="47">
        <v>10</v>
      </c>
      <c r="J4" s="2">
        <v>2000</v>
      </c>
      <c r="K4" s="2">
        <v>2023</v>
      </c>
      <c r="L4" s="2">
        <f t="shared" ref="L4:L6" si="0">K4-J4</f>
        <v>23</v>
      </c>
      <c r="M4" s="2">
        <v>60</v>
      </c>
      <c r="N4" s="5">
        <v>0.9</v>
      </c>
      <c r="O4" s="6">
        <v>1800</v>
      </c>
      <c r="P4" s="6">
        <f t="shared" ref="P4:P6" si="1">O4*H4</f>
        <v>2627252.7119999998</v>
      </c>
      <c r="Q4" s="6">
        <f>P4*(N4/M4)*IF(M4&gt;L4,L4,M4)</f>
        <v>906402.18563999992</v>
      </c>
      <c r="R4" s="6">
        <f>P4-Q4</f>
        <v>1720850.52636</v>
      </c>
      <c r="S4" s="7">
        <v>0</v>
      </c>
      <c r="T4" s="6">
        <f>(1-S4)*R4</f>
        <v>1720850.52636</v>
      </c>
      <c r="V4" s="9"/>
    </row>
    <row r="5" spans="2:22" ht="30" x14ac:dyDescent="0.25">
      <c r="B5" s="2">
        <v>2</v>
      </c>
      <c r="C5" s="3" t="s">
        <v>14</v>
      </c>
      <c r="D5" s="3"/>
      <c r="E5" s="3" t="s">
        <v>36</v>
      </c>
      <c r="F5" s="3" t="s">
        <v>21</v>
      </c>
      <c r="G5" s="33">
        <v>135.6</v>
      </c>
      <c r="H5" s="4">
        <f t="shared" ref="H5:H6" si="2">G5*10.7639</f>
        <v>1459.58484</v>
      </c>
      <c r="I5" s="47">
        <v>10</v>
      </c>
      <c r="J5" s="2">
        <v>2000</v>
      </c>
      <c r="K5" s="2">
        <v>2023</v>
      </c>
      <c r="L5" s="2">
        <f t="shared" si="0"/>
        <v>23</v>
      </c>
      <c r="M5" s="2">
        <v>60</v>
      </c>
      <c r="N5" s="5">
        <v>0.9</v>
      </c>
      <c r="O5" s="6">
        <v>1800</v>
      </c>
      <c r="P5" s="10">
        <f t="shared" si="1"/>
        <v>2627252.7119999998</v>
      </c>
      <c r="Q5" s="6">
        <f t="shared" ref="Q5:Q6" si="3">P5*(N5/M5)*IF(M5&gt;L5,L5,M5)</f>
        <v>906402.18563999992</v>
      </c>
      <c r="R5" s="6">
        <f t="shared" ref="R5:R6" si="4">P5-Q5</f>
        <v>1720850.52636</v>
      </c>
      <c r="S5" s="7">
        <v>0</v>
      </c>
      <c r="T5" s="6">
        <f t="shared" ref="T5:T6" si="5">(1-S5)*R5</f>
        <v>1720850.52636</v>
      </c>
      <c r="V5" s="9"/>
    </row>
    <row r="6" spans="2:22" ht="30" x14ac:dyDescent="0.25">
      <c r="B6" s="2">
        <v>3</v>
      </c>
      <c r="C6" s="3" t="s">
        <v>44</v>
      </c>
      <c r="D6" s="3"/>
      <c r="E6" s="3" t="s">
        <v>36</v>
      </c>
      <c r="F6" s="3" t="s">
        <v>21</v>
      </c>
      <c r="G6" s="33">
        <v>168.2</v>
      </c>
      <c r="H6" s="4">
        <f t="shared" si="2"/>
        <v>1810.4879799999999</v>
      </c>
      <c r="I6" s="47">
        <v>10</v>
      </c>
      <c r="J6" s="2">
        <v>2000</v>
      </c>
      <c r="K6" s="2">
        <v>2023</v>
      </c>
      <c r="L6" s="2">
        <f t="shared" si="0"/>
        <v>23</v>
      </c>
      <c r="M6" s="2">
        <v>60</v>
      </c>
      <c r="N6" s="5">
        <v>0.9</v>
      </c>
      <c r="O6" s="6">
        <v>1800</v>
      </c>
      <c r="P6" s="10">
        <f t="shared" si="1"/>
        <v>3258878.3639999996</v>
      </c>
      <c r="Q6" s="6">
        <f t="shared" si="3"/>
        <v>1124313.0355799999</v>
      </c>
      <c r="R6" s="6">
        <f t="shared" si="4"/>
        <v>2134565.3284199997</v>
      </c>
      <c r="S6" s="7">
        <v>0</v>
      </c>
      <c r="T6" s="6">
        <f t="shared" si="5"/>
        <v>2134565.3284199997</v>
      </c>
      <c r="V6" s="9"/>
    </row>
    <row r="7" spans="2:22" ht="30" x14ac:dyDescent="0.25">
      <c r="B7" s="2">
        <v>4</v>
      </c>
      <c r="C7" s="3" t="s">
        <v>45</v>
      </c>
      <c r="D7" s="3"/>
      <c r="E7" s="3" t="s">
        <v>36</v>
      </c>
      <c r="F7" s="3" t="s">
        <v>21</v>
      </c>
      <c r="G7" s="33">
        <v>168.2</v>
      </c>
      <c r="H7" s="4">
        <f t="shared" ref="H7:H8" si="6">G7*10.7639</f>
        <v>1810.4879799999999</v>
      </c>
      <c r="I7" s="47">
        <v>10</v>
      </c>
      <c r="J7" s="2">
        <v>2000</v>
      </c>
      <c r="K7" s="2">
        <v>2023</v>
      </c>
      <c r="L7" s="2">
        <f t="shared" ref="L7:L8" si="7">K7-J7</f>
        <v>23</v>
      </c>
      <c r="M7" s="2">
        <v>60</v>
      </c>
      <c r="N7" s="5">
        <v>0.9</v>
      </c>
      <c r="O7" s="6">
        <v>1800</v>
      </c>
      <c r="P7" s="10">
        <f t="shared" ref="P7:P8" si="8">O7*H7</f>
        <v>3258878.3639999996</v>
      </c>
      <c r="Q7" s="6">
        <f t="shared" ref="Q7:Q8" si="9">P7*(N7/M7)*IF(M7&gt;L7,L7,M7)</f>
        <v>1124313.0355799999</v>
      </c>
      <c r="R7" s="6">
        <f t="shared" ref="R7:R8" si="10">P7-Q7</f>
        <v>2134565.3284199997</v>
      </c>
      <c r="S7" s="7">
        <v>0</v>
      </c>
      <c r="T7" s="6">
        <f t="shared" ref="T7:T8" si="11">(1-S7)*R7</f>
        <v>2134565.3284199997</v>
      </c>
      <c r="V7" s="9"/>
    </row>
    <row r="8" spans="2:22" ht="30" x14ac:dyDescent="0.25">
      <c r="B8" s="2">
        <v>5</v>
      </c>
      <c r="C8" s="3" t="s">
        <v>46</v>
      </c>
      <c r="D8" s="3"/>
      <c r="E8" s="3" t="s">
        <v>36</v>
      </c>
      <c r="F8" s="3" t="s">
        <v>21</v>
      </c>
      <c r="G8" s="33">
        <v>168.2</v>
      </c>
      <c r="H8" s="4">
        <f t="shared" si="6"/>
        <v>1810.4879799999999</v>
      </c>
      <c r="I8" s="47">
        <v>10</v>
      </c>
      <c r="J8" s="2">
        <v>2000</v>
      </c>
      <c r="K8" s="2">
        <v>2023</v>
      </c>
      <c r="L8" s="2">
        <f t="shared" si="7"/>
        <v>23</v>
      </c>
      <c r="M8" s="2">
        <v>60</v>
      </c>
      <c r="N8" s="5">
        <v>0.9</v>
      </c>
      <c r="O8" s="6">
        <v>1800</v>
      </c>
      <c r="P8" s="10">
        <f t="shared" si="8"/>
        <v>3258878.3639999996</v>
      </c>
      <c r="Q8" s="6">
        <f t="shared" si="9"/>
        <v>1124313.0355799999</v>
      </c>
      <c r="R8" s="6">
        <f t="shared" si="10"/>
        <v>2134565.3284199997</v>
      </c>
      <c r="S8" s="7">
        <v>0</v>
      </c>
      <c r="T8" s="6">
        <f t="shared" si="11"/>
        <v>2134565.3284199997</v>
      </c>
      <c r="V8" s="9"/>
    </row>
    <row r="9" spans="2:22" x14ac:dyDescent="0.25">
      <c r="B9" s="48" t="s">
        <v>15</v>
      </c>
      <c r="C9" s="48"/>
      <c r="D9" s="48"/>
      <c r="E9" s="48"/>
      <c r="F9" s="11"/>
      <c r="G9" s="46">
        <f>SUM(G4:G8)</f>
        <v>775.8</v>
      </c>
      <c r="H9" s="12">
        <f>SUM(H4:H8)</f>
        <v>8350.6336200000005</v>
      </c>
      <c r="I9" s="34"/>
      <c r="J9" s="13"/>
      <c r="K9" s="13"/>
      <c r="L9" s="13"/>
      <c r="M9" s="13"/>
      <c r="N9" s="13"/>
      <c r="O9" s="13"/>
      <c r="P9" s="14">
        <f>SUM(P4:P8)</f>
        <v>15031140.515999999</v>
      </c>
      <c r="Q9" s="14"/>
      <c r="R9" s="14">
        <f>SUM(R4:R8)</f>
        <v>9845397.0379799996</v>
      </c>
      <c r="S9" s="14"/>
      <c r="T9" s="14">
        <f>SUM(T4:T8)</f>
        <v>9845397.0379799996</v>
      </c>
    </row>
    <row r="10" spans="2:22" x14ac:dyDescent="0.25">
      <c r="B10" s="49" t="s">
        <v>16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</row>
    <row r="11" spans="2:22" ht="28.5" customHeight="1" x14ac:dyDescent="0.25">
      <c r="B11" s="50" t="s">
        <v>17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2:22" x14ac:dyDescent="0.25">
      <c r="B12" s="49" t="s">
        <v>52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15"/>
    </row>
    <row r="13" spans="2:22" ht="30.75" customHeight="1" x14ac:dyDescent="0.25">
      <c r="B13" s="50" t="s">
        <v>48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8"/>
    </row>
    <row r="14" spans="2:22" x14ac:dyDescent="0.25">
      <c r="P14" s="15">
        <f>0.8*P9</f>
        <v>12024912.412799999</v>
      </c>
      <c r="U14" s="15"/>
    </row>
    <row r="15" spans="2:22" x14ac:dyDescent="0.25">
      <c r="P15" s="18"/>
      <c r="T15" s="36"/>
      <c r="U15" s="19"/>
    </row>
    <row r="16" spans="2:22" x14ac:dyDescent="0.25">
      <c r="C16" s="20"/>
      <c r="D16" s="20"/>
      <c r="E16" s="21"/>
      <c r="F16" s="21"/>
      <c r="I16" s="35"/>
      <c r="P16" s="23"/>
      <c r="Q16" s="23"/>
      <c r="R16" s="23"/>
      <c r="S16" s="23"/>
      <c r="T16" s="23"/>
    </row>
    <row r="17" spans="3:21" x14ac:dyDescent="0.25">
      <c r="C17" s="20"/>
      <c r="D17" s="20"/>
      <c r="E17" s="21"/>
      <c r="F17" s="21"/>
      <c r="H17" s="22"/>
      <c r="I17" s="35"/>
    </row>
    <row r="18" spans="3:21" x14ac:dyDescent="0.25">
      <c r="C18" s="24"/>
      <c r="D18" s="24"/>
      <c r="E18" s="25"/>
      <c r="F18" s="25"/>
      <c r="G18" s="26"/>
      <c r="H18" s="22"/>
      <c r="J18" s="22"/>
    </row>
    <row r="19" spans="3:21" x14ac:dyDescent="0.25">
      <c r="E19" s="25"/>
      <c r="F19" s="25"/>
      <c r="G19" s="27"/>
      <c r="H19" s="22"/>
      <c r="J19" s="22"/>
      <c r="U19" s="15"/>
    </row>
    <row r="20" spans="3:21" x14ac:dyDescent="0.25">
      <c r="E20" s="21"/>
      <c r="F20" s="21"/>
      <c r="G20" s="27"/>
      <c r="H20" s="22"/>
      <c r="I20" s="35"/>
      <c r="M20" s="19"/>
      <c r="U20" s="28"/>
    </row>
    <row r="21" spans="3:21" x14ac:dyDescent="0.25">
      <c r="E21" s="29"/>
      <c r="F21" s="29"/>
      <c r="G21"/>
      <c r="H21" s="22"/>
      <c r="I21" s="35"/>
      <c r="U21" s="19"/>
    </row>
    <row r="22" spans="3:21" x14ac:dyDescent="0.25">
      <c r="E22" s="30"/>
      <c r="F22" s="30"/>
      <c r="H22" s="22"/>
      <c r="I22" s="35"/>
    </row>
    <row r="23" spans="3:21" x14ac:dyDescent="0.25">
      <c r="H23" s="22"/>
      <c r="I23" s="35"/>
      <c r="O23" s="15"/>
    </row>
    <row r="24" spans="3:21" x14ac:dyDescent="0.25">
      <c r="H24" s="22"/>
      <c r="I24" s="35"/>
      <c r="O24" s="15"/>
    </row>
    <row r="25" spans="3:21" x14ac:dyDescent="0.25">
      <c r="E25" s="31"/>
      <c r="F25" s="31"/>
      <c r="J25" s="19"/>
      <c r="O25" s="32"/>
      <c r="T25" s="41"/>
    </row>
    <row r="26" spans="3:21" x14ac:dyDescent="0.25">
      <c r="E26" s="29"/>
      <c r="F26" s="29"/>
      <c r="I26" s="42"/>
      <c r="J26" s="19"/>
      <c r="T26" s="15"/>
    </row>
    <row r="27" spans="3:21" x14ac:dyDescent="0.25">
      <c r="T27" s="15"/>
    </row>
    <row r="28" spans="3:21" x14ac:dyDescent="0.25">
      <c r="T28" s="15"/>
    </row>
  </sheetData>
  <mergeCells count="5">
    <mergeCell ref="B9:E9"/>
    <mergeCell ref="B10:T10"/>
    <mergeCell ref="B11:T11"/>
    <mergeCell ref="B12:T12"/>
    <mergeCell ref="B13:T13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D693-99D1-4EF4-A1E8-FC6CD831EF4D}">
  <dimension ref="B2:V24"/>
  <sheetViews>
    <sheetView zoomScale="85" zoomScaleNormal="85" workbookViewId="0">
      <selection activeCell="Y4" sqref="Y4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6" customWidth="1"/>
    <col min="4" max="4" width="17" style="16" hidden="1" customWidth="1"/>
    <col min="5" max="5" width="18" style="16" customWidth="1"/>
    <col min="6" max="6" width="11.140625" style="16" hidden="1" customWidth="1"/>
    <col min="7" max="7" width="8.85546875" style="16" customWidth="1"/>
    <col min="8" max="8" width="8.85546875" style="17" customWidth="1"/>
    <col min="9" max="9" width="8.28515625" style="9" customWidth="1"/>
    <col min="10" max="10" width="12.5703125" customWidth="1"/>
    <col min="11" max="11" width="9.5703125" hidden="1" customWidth="1"/>
    <col min="12" max="12" width="11" customWidth="1"/>
    <col min="13" max="13" width="11.140625" hidden="1" customWidth="1"/>
    <col min="14" max="14" width="7.7109375" hidden="1" customWidth="1"/>
    <col min="15" max="15" width="12.5703125" bestFit="1" customWidth="1"/>
    <col min="16" max="16" width="13.42578125" bestFit="1" customWidth="1"/>
    <col min="17" max="18" width="13.42578125" hidden="1" customWidth="1"/>
    <col min="19" max="19" width="11.28515625" hidden="1" customWidth="1"/>
    <col min="20" max="20" width="13.42578125" bestFit="1" customWidth="1"/>
    <col min="21" max="21" width="14.42578125" bestFit="1" customWidth="1"/>
  </cols>
  <sheetData>
    <row r="2" spans="2:22" x14ac:dyDescent="0.25">
      <c r="P2" s="15">
        <f>SUBTOTAL(9,P4:P4)</f>
        <v>1808335.2</v>
      </c>
      <c r="Q2" s="15">
        <f>SUBTOTAL(9,Q4:Q4)</f>
        <v>1098563.6339999998</v>
      </c>
      <c r="R2" s="15">
        <f>SUBTOTAL(9,R4:R4)</f>
        <v>709771.56600000011</v>
      </c>
      <c r="S2" s="15"/>
      <c r="T2" s="15">
        <f>SUBTOTAL(9,T4:T4)</f>
        <v>709771.56600000011</v>
      </c>
    </row>
    <row r="3" spans="2:22" s="1" customFormat="1" ht="60" x14ac:dyDescent="0.25">
      <c r="B3" s="37" t="s">
        <v>23</v>
      </c>
      <c r="C3" s="38" t="s">
        <v>0</v>
      </c>
      <c r="D3" s="38" t="s">
        <v>19</v>
      </c>
      <c r="E3" s="38" t="s">
        <v>1</v>
      </c>
      <c r="F3" s="43" t="s">
        <v>20</v>
      </c>
      <c r="G3" s="38" t="s">
        <v>2</v>
      </c>
      <c r="H3" s="39" t="s">
        <v>3</v>
      </c>
      <c r="I3" s="40" t="s">
        <v>47</v>
      </c>
      <c r="J3" s="38" t="s">
        <v>4</v>
      </c>
      <c r="K3" s="43" t="s">
        <v>5</v>
      </c>
      <c r="L3" s="38" t="s">
        <v>6</v>
      </c>
      <c r="M3" s="43" t="s">
        <v>7</v>
      </c>
      <c r="N3" s="43" t="s">
        <v>8</v>
      </c>
      <c r="O3" s="38" t="s">
        <v>9</v>
      </c>
      <c r="P3" s="38" t="s">
        <v>10</v>
      </c>
      <c r="Q3" s="43" t="s">
        <v>11</v>
      </c>
      <c r="R3" s="43" t="s">
        <v>12</v>
      </c>
      <c r="S3" s="43" t="s">
        <v>22</v>
      </c>
      <c r="T3" s="38" t="s">
        <v>13</v>
      </c>
    </row>
    <row r="4" spans="2:22" ht="45" x14ac:dyDescent="0.25">
      <c r="B4" s="2">
        <v>1</v>
      </c>
      <c r="C4" s="3" t="s">
        <v>14</v>
      </c>
      <c r="D4" s="3"/>
      <c r="E4" s="3" t="s">
        <v>54</v>
      </c>
      <c r="F4" s="3" t="s">
        <v>21</v>
      </c>
      <c r="G4" s="45">
        <v>168</v>
      </c>
      <c r="H4" s="4">
        <f>G4*10.7639</f>
        <v>1808.3352</v>
      </c>
      <c r="I4" s="47">
        <v>12</v>
      </c>
      <c r="J4" s="2">
        <v>1996</v>
      </c>
      <c r="K4" s="2">
        <v>2023</v>
      </c>
      <c r="L4" s="2">
        <f t="shared" ref="L4" si="0">K4-J4</f>
        <v>27</v>
      </c>
      <c r="M4" s="2">
        <v>40</v>
      </c>
      <c r="N4" s="5">
        <v>0.9</v>
      </c>
      <c r="O4" s="6">
        <v>1000</v>
      </c>
      <c r="P4" s="6">
        <f t="shared" ref="P4" si="1">O4*H4</f>
        <v>1808335.2</v>
      </c>
      <c r="Q4" s="6">
        <f>P4*(N4/M4)*IF(M4&gt;L4,L4,M4)</f>
        <v>1098563.6339999998</v>
      </c>
      <c r="R4" s="6">
        <f>P4-Q4</f>
        <v>709771.56600000011</v>
      </c>
      <c r="S4" s="7">
        <v>0</v>
      </c>
      <c r="T4" s="6">
        <f>(1-S4)*R4</f>
        <v>709771.56600000011</v>
      </c>
      <c r="V4" s="9"/>
    </row>
    <row r="5" spans="2:22" x14ac:dyDescent="0.25">
      <c r="B5" s="48" t="s">
        <v>15</v>
      </c>
      <c r="C5" s="48"/>
      <c r="D5" s="48"/>
      <c r="E5" s="48"/>
      <c r="F5" s="11"/>
      <c r="G5" s="12">
        <f>SUM(G4:G4)</f>
        <v>168</v>
      </c>
      <c r="H5" s="12">
        <f>SUM(H4:H4)</f>
        <v>1808.3352</v>
      </c>
      <c r="I5" s="34"/>
      <c r="J5" s="13"/>
      <c r="K5" s="13"/>
      <c r="L5" s="13"/>
      <c r="M5" s="13"/>
      <c r="N5" s="13"/>
      <c r="O5" s="13"/>
      <c r="P5" s="14">
        <f>SUM(P4:P4)</f>
        <v>1808335.2</v>
      </c>
      <c r="Q5" s="14"/>
      <c r="R5" s="14">
        <f>SUM(R4:R4)</f>
        <v>709771.56600000011</v>
      </c>
      <c r="S5" s="14"/>
      <c r="T5" s="14">
        <f>SUM(T4:T4)</f>
        <v>709771.56600000011</v>
      </c>
    </row>
    <row r="6" spans="2:22" x14ac:dyDescent="0.25">
      <c r="B6" s="50" t="s">
        <v>16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2:22" ht="29.25" customHeight="1" x14ac:dyDescent="0.25">
      <c r="B7" s="50" t="s">
        <v>17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2:22" x14ac:dyDescent="0.25">
      <c r="B8" s="50" t="s">
        <v>18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15"/>
    </row>
    <row r="9" spans="2:22" ht="30.75" customHeight="1" x14ac:dyDescent="0.25">
      <c r="B9" s="50" t="s">
        <v>55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8"/>
    </row>
    <row r="10" spans="2:22" x14ac:dyDescent="0.25">
      <c r="P10" s="15">
        <f>0.8*P5</f>
        <v>1446668.1600000001</v>
      </c>
      <c r="U10" s="15"/>
    </row>
    <row r="11" spans="2:22" x14ac:dyDescent="0.25">
      <c r="P11" s="18"/>
      <c r="T11" s="36"/>
      <c r="U11" s="19"/>
    </row>
    <row r="12" spans="2:22" x14ac:dyDescent="0.25">
      <c r="C12" s="20"/>
      <c r="D12" s="20"/>
      <c r="E12" s="21"/>
      <c r="F12" s="21"/>
      <c r="I12" s="35"/>
      <c r="P12" s="23"/>
      <c r="Q12" s="23"/>
      <c r="R12" s="23"/>
      <c r="S12" s="23"/>
      <c r="T12" s="23"/>
    </row>
    <row r="13" spans="2:22" x14ac:dyDescent="0.25">
      <c r="C13" s="20"/>
      <c r="D13" s="20"/>
      <c r="E13" s="21"/>
      <c r="F13" s="21"/>
      <c r="H13" s="22"/>
      <c r="I13" s="35"/>
    </row>
    <row r="14" spans="2:22" x14ac:dyDescent="0.25">
      <c r="C14" s="24"/>
      <c r="D14" s="24"/>
      <c r="E14" s="25"/>
      <c r="F14" s="25"/>
      <c r="G14" s="26"/>
      <c r="H14" s="22"/>
      <c r="J14" s="22"/>
    </row>
    <row r="15" spans="2:22" x14ac:dyDescent="0.25">
      <c r="E15" s="25"/>
      <c r="F15" s="25"/>
      <c r="G15" s="27"/>
      <c r="H15" s="22"/>
      <c r="J15" s="22"/>
      <c r="U15" s="15"/>
    </row>
    <row r="16" spans="2:22" x14ac:dyDescent="0.25">
      <c r="E16" s="21"/>
      <c r="F16" s="21"/>
      <c r="G16" s="27"/>
      <c r="H16" s="22"/>
      <c r="I16" s="35"/>
      <c r="M16" s="19"/>
      <c r="U16" s="28"/>
    </row>
    <row r="17" spans="5:21" x14ac:dyDescent="0.25">
      <c r="E17" s="29"/>
      <c r="F17" s="29"/>
      <c r="G17"/>
      <c r="H17" s="22"/>
      <c r="I17" s="35"/>
      <c r="U17" s="19"/>
    </row>
    <row r="18" spans="5:21" x14ac:dyDescent="0.25">
      <c r="E18" s="30"/>
      <c r="F18" s="30"/>
      <c r="H18" s="22"/>
      <c r="I18" s="35"/>
    </row>
    <row r="19" spans="5:21" x14ac:dyDescent="0.25">
      <c r="H19" s="22"/>
      <c r="I19" s="35"/>
      <c r="O19" s="15"/>
    </row>
    <row r="20" spans="5:21" x14ac:dyDescent="0.25">
      <c r="H20" s="22"/>
      <c r="I20" s="35"/>
      <c r="O20" s="15"/>
    </row>
    <row r="21" spans="5:21" x14ac:dyDescent="0.25">
      <c r="E21" s="31"/>
      <c r="F21" s="31"/>
      <c r="J21" s="19"/>
      <c r="O21" s="32"/>
      <c r="T21" s="41"/>
    </row>
    <row r="22" spans="5:21" x14ac:dyDescent="0.25">
      <c r="E22" s="29"/>
      <c r="F22" s="29"/>
      <c r="I22" s="42"/>
      <c r="J22" s="19"/>
      <c r="T22" s="15"/>
    </row>
    <row r="23" spans="5:21" x14ac:dyDescent="0.25">
      <c r="T23" s="15"/>
    </row>
    <row r="24" spans="5:21" x14ac:dyDescent="0.25">
      <c r="T24" s="15"/>
    </row>
  </sheetData>
  <mergeCells count="5">
    <mergeCell ref="B5:E5"/>
    <mergeCell ref="B6:T6"/>
    <mergeCell ref="B7:T7"/>
    <mergeCell ref="B8:T8"/>
    <mergeCell ref="B9:T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3DFCB-2D17-4B0D-93B7-99334DCFB277}">
  <dimension ref="C3:K31"/>
  <sheetViews>
    <sheetView tabSelected="1" workbookViewId="0">
      <selection activeCell="L26" sqref="L26"/>
    </sheetView>
  </sheetViews>
  <sheetFormatPr defaultRowHeight="15" x14ac:dyDescent="0.25"/>
  <cols>
    <col min="3" max="3" width="15.42578125" bestFit="1" customWidth="1"/>
    <col min="4" max="4" width="15.28515625" bestFit="1" customWidth="1"/>
    <col min="5" max="5" width="12.5703125" bestFit="1" customWidth="1"/>
    <col min="7" max="7" width="10" bestFit="1" customWidth="1"/>
    <col min="8" max="8" width="11.5703125" bestFit="1" customWidth="1"/>
    <col min="9" max="9" width="9.28515625" bestFit="1" customWidth="1"/>
  </cols>
  <sheetData>
    <row r="3" spans="3:8" x14ac:dyDescent="0.25">
      <c r="C3" t="s">
        <v>24</v>
      </c>
      <c r="D3" t="s">
        <v>25</v>
      </c>
    </row>
    <row r="5" spans="3:8" x14ac:dyDescent="0.25">
      <c r="C5" t="s">
        <v>27</v>
      </c>
      <c r="D5" t="s">
        <v>28</v>
      </c>
    </row>
    <row r="6" spans="3:8" x14ac:dyDescent="0.25">
      <c r="C6" t="s">
        <v>26</v>
      </c>
      <c r="D6">
        <v>200</v>
      </c>
      <c r="E6" t="s">
        <v>39</v>
      </c>
      <c r="F6" t="s">
        <v>35</v>
      </c>
      <c r="G6">
        <v>167.2</v>
      </c>
      <c r="H6" t="s">
        <v>29</v>
      </c>
    </row>
    <row r="8" spans="3:8" x14ac:dyDescent="0.25">
      <c r="C8" t="s">
        <v>30</v>
      </c>
      <c r="D8" t="s">
        <v>41</v>
      </c>
    </row>
    <row r="9" spans="3:8" x14ac:dyDescent="0.25">
      <c r="C9" t="s">
        <v>31</v>
      </c>
      <c r="D9" s="15">
        <v>130000</v>
      </c>
      <c r="E9" t="s">
        <v>42</v>
      </c>
      <c r="F9" s="44"/>
      <c r="G9" s="19"/>
    </row>
    <row r="10" spans="3:8" x14ac:dyDescent="0.25">
      <c r="C10" s="23" t="s">
        <v>51</v>
      </c>
      <c r="D10" s="32">
        <f>D9*D6</f>
        <v>26000000</v>
      </c>
    </row>
    <row r="11" spans="3:8" x14ac:dyDescent="0.25">
      <c r="C11" s="23"/>
      <c r="D11" s="32" t="s">
        <v>49</v>
      </c>
      <c r="E11" s="32" t="s">
        <v>50</v>
      </c>
    </row>
    <row r="12" spans="3:8" x14ac:dyDescent="0.25">
      <c r="C12" s="23" t="s">
        <v>37</v>
      </c>
      <c r="D12" s="32">
        <f>'Building E-51'!T9</f>
        <v>9845397.0379799996</v>
      </c>
      <c r="E12" s="32">
        <f>'Building E-55'!T5</f>
        <v>709771.56600000011</v>
      </c>
    </row>
    <row r="13" spans="3:8" x14ac:dyDescent="0.25">
      <c r="C13" s="23" t="s">
        <v>38</v>
      </c>
      <c r="D13" s="32">
        <f>D12+D10</f>
        <v>35845397.037979998</v>
      </c>
      <c r="E13" s="32">
        <f>E12+D10</f>
        <v>26709771.566</v>
      </c>
    </row>
    <row r="14" spans="3:8" x14ac:dyDescent="0.25">
      <c r="C14" s="23"/>
      <c r="D14" s="32">
        <v>35800000</v>
      </c>
      <c r="E14" s="32">
        <v>26700000</v>
      </c>
    </row>
    <row r="15" spans="3:8" x14ac:dyDescent="0.25">
      <c r="D15" s="8">
        <f>D14*0.85</f>
        <v>30430000</v>
      </c>
      <c r="E15" s="8">
        <f>E14*0.85</f>
        <v>22695000</v>
      </c>
    </row>
    <row r="16" spans="3:8" x14ac:dyDescent="0.25">
      <c r="D16" s="8">
        <f>D14*0.75</f>
        <v>26850000</v>
      </c>
      <c r="E16" s="8">
        <f>E14*0.75</f>
        <v>20025000</v>
      </c>
    </row>
    <row r="17" spans="3:11" x14ac:dyDescent="0.25">
      <c r="C17" t="s">
        <v>32</v>
      </c>
      <c r="D17" s="15">
        <f>23280*3</f>
        <v>69840</v>
      </c>
      <c r="E17" t="s">
        <v>53</v>
      </c>
    </row>
    <row r="18" spans="3:11" x14ac:dyDescent="0.25">
      <c r="C18" s="23" t="s">
        <v>33</v>
      </c>
      <c r="D18" s="32">
        <f>D17*G6</f>
        <v>11677248</v>
      </c>
    </row>
    <row r="19" spans="3:11" x14ac:dyDescent="0.25">
      <c r="H19" s="15">
        <v>17000</v>
      </c>
      <c r="I19" t="s">
        <v>34</v>
      </c>
      <c r="K19">
        <v>93750</v>
      </c>
    </row>
    <row r="20" spans="3:11" x14ac:dyDescent="0.25">
      <c r="H20" s="15">
        <f>H19/0.111111</f>
        <v>153000.15300015299</v>
      </c>
      <c r="I20" t="s">
        <v>40</v>
      </c>
      <c r="K20">
        <f>K19/10.7639</f>
        <v>8709.6684287293647</v>
      </c>
    </row>
    <row r="23" spans="3:11" x14ac:dyDescent="0.25">
      <c r="D23" t="s">
        <v>56</v>
      </c>
    </row>
    <row r="26" spans="3:11" x14ac:dyDescent="0.25">
      <c r="H26" s="15"/>
      <c r="I26" s="15"/>
    </row>
    <row r="27" spans="3:11" x14ac:dyDescent="0.25">
      <c r="C27" s="15">
        <v>4850</v>
      </c>
      <c r="H27" s="15"/>
      <c r="I27" s="15"/>
    </row>
    <row r="28" spans="3:11" x14ac:dyDescent="0.25">
      <c r="C28" s="15">
        <f>35*10^7</f>
        <v>350000000</v>
      </c>
      <c r="H28" s="15"/>
      <c r="I28" s="15"/>
    </row>
    <row r="29" spans="3:11" x14ac:dyDescent="0.25">
      <c r="C29" s="15">
        <f>C28/C27</f>
        <v>72164.948453608245</v>
      </c>
      <c r="H29" s="15"/>
      <c r="I29" s="15"/>
    </row>
    <row r="30" spans="3:11" x14ac:dyDescent="0.25">
      <c r="H30" s="15"/>
      <c r="I30" s="15"/>
    </row>
    <row r="31" spans="3:11" x14ac:dyDescent="0.25">
      <c r="H31" s="15"/>
      <c r="I3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 E-51</vt:lpstr>
      <vt:lpstr>Building E-55</vt:lpstr>
      <vt:lpstr>Land</vt:lpstr>
      <vt:lpstr>'Building E-51'!Print_Area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2023-07-19T11:11:33Z</dcterms:created>
  <dcterms:modified xsi:type="dcterms:W3CDTF">2023-09-12T06:13:03Z</dcterms:modified>
</cp:coreProperties>
</file>