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In Progress Files\Manas Upmanyu\VIS(2023-24)-PL353-286-454_MS SAGAR Associates\"/>
    </mc:Choice>
  </mc:AlternateContent>
  <xr:revisionPtr revIDLastSave="0" documentId="13_ncr:1_{877064F3-04B1-4391-A7A0-AAACA4633A7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2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2" l="1"/>
  <c r="X21" i="2"/>
  <c r="X23" i="2" s="1"/>
  <c r="W23" i="2"/>
  <c r="T26" i="2"/>
  <c r="T25" i="2"/>
  <c r="L26" i="2"/>
  <c r="L28" i="2" s="1"/>
  <c r="G5" i="2"/>
  <c r="G4" i="2"/>
  <c r="F26" i="2"/>
  <c r="E26" i="2"/>
  <c r="E28" i="2" l="1"/>
  <c r="G6" i="2"/>
  <c r="G7" i="2"/>
  <c r="G8" i="2"/>
  <c r="G9" i="2"/>
  <c r="G10" i="2"/>
  <c r="G11" i="2"/>
  <c r="G12" i="2"/>
  <c r="G13" i="2"/>
  <c r="G14" i="2"/>
  <c r="G15" i="2"/>
  <c r="G16" i="2"/>
  <c r="K12" i="2" l="1"/>
  <c r="N5" i="2" l="1"/>
  <c r="N6" i="2"/>
  <c r="N7" i="2"/>
  <c r="N8" i="2"/>
  <c r="N9" i="2"/>
  <c r="N10" i="2"/>
  <c r="N11" i="2"/>
  <c r="N12" i="2"/>
  <c r="N13" i="2"/>
  <c r="N14" i="2"/>
  <c r="N15" i="2"/>
  <c r="N16" i="2"/>
  <c r="K5" i="2"/>
  <c r="K6" i="2"/>
  <c r="K7" i="2"/>
  <c r="K8" i="2"/>
  <c r="K9" i="2"/>
  <c r="K10" i="2"/>
  <c r="K11" i="2"/>
  <c r="K13" i="2"/>
  <c r="K14" i="2"/>
  <c r="K15" i="2"/>
  <c r="K16" i="2"/>
  <c r="P4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I3" i="3"/>
  <c r="G3" i="3"/>
  <c r="D3" i="3"/>
  <c r="N4" i="2"/>
  <c r="K4" i="2"/>
  <c r="J3" i="3" l="1"/>
  <c r="K3" i="3" s="1"/>
  <c r="M3" i="3" s="1"/>
  <c r="Q4" i="2"/>
  <c r="R4" i="2" l="1"/>
  <c r="T4" i="2" l="1"/>
  <c r="P7" i="2"/>
  <c r="Q7" i="2" s="1"/>
  <c r="H17" i="2"/>
  <c r="P6" i="2"/>
  <c r="Q6" i="2" s="1"/>
  <c r="P8" i="2"/>
  <c r="Q8" i="2" s="1"/>
  <c r="R8" i="2" s="1"/>
  <c r="T8" i="2" s="1"/>
  <c r="P9" i="2"/>
  <c r="Q9" i="2" s="1"/>
  <c r="R9" i="2" s="1"/>
  <c r="T9" i="2" s="1"/>
  <c r="P13" i="2"/>
  <c r="Q13" i="2" s="1"/>
  <c r="R13" i="2" s="1"/>
  <c r="T13" i="2" s="1"/>
  <c r="P16" i="2"/>
  <c r="Q16" i="2" s="1"/>
  <c r="R16" i="2" s="1"/>
  <c r="T16" i="2" s="1"/>
  <c r="P14" i="2"/>
  <c r="Q14" i="2" s="1"/>
  <c r="R14" i="2" s="1"/>
  <c r="T14" i="2" s="1"/>
  <c r="P10" i="2"/>
  <c r="Q10" i="2" s="1"/>
  <c r="R10" i="2" s="1"/>
  <c r="T10" i="2" s="1"/>
  <c r="P15" i="2"/>
  <c r="Q15" i="2" s="1"/>
  <c r="R15" i="2" s="1"/>
  <c r="T15" i="2" s="1"/>
  <c r="P12" i="2"/>
  <c r="P11" i="2"/>
  <c r="Q11" i="2" s="1"/>
  <c r="R11" i="2" s="1"/>
  <c r="T11" i="2" s="1"/>
  <c r="G17" i="2"/>
  <c r="P5" i="2"/>
  <c r="R7" i="2" l="1"/>
  <c r="T7" i="2" s="1"/>
  <c r="Q5" i="2"/>
  <c r="R5" i="2" s="1"/>
  <c r="T5" i="2" s="1"/>
  <c r="Q12" i="2"/>
  <c r="P17" i="2"/>
  <c r="R6" i="2"/>
  <c r="T6" i="2" s="1"/>
  <c r="Q17" i="2" l="1"/>
  <c r="R12" i="2"/>
  <c r="T12" i="2" s="1"/>
  <c r="T17" i="2" s="1"/>
  <c r="R17" i="2" l="1"/>
</calcChain>
</file>

<file path=xl/sharedStrings.xml><?xml version="1.0" encoding="utf-8"?>
<sst xmlns="http://schemas.openxmlformats.org/spreadsheetml/2006/main" count="81" uniqueCount="57">
  <si>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</si>
  <si>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</si>
  <si>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</si>
  <si>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</si>
  <si>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</si>
  <si>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</si>
  <si>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</si>
  <si>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</si>
  <si>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</si>
  <si>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</si>
  <si>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</si>
  <si>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</si>
  <si>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</si>
  <si>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</si>
  <si>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</si>
  <si>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</si>
  <si>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</si>
  <si>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</si>
  <si>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</si>
  <si>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</si>
  <si>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</si>
  <si>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</si>
  <si>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</si>
  <si>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</si>
  <si>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</si>
  <si>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GI Shed</t>
  </si>
  <si>
    <t>Washroom</t>
  </si>
  <si>
    <t>Right Bay</t>
  </si>
  <si>
    <t>Toilet Shed</t>
  </si>
  <si>
    <t>Labour Quarter</t>
  </si>
  <si>
    <t>Type of Building</t>
  </si>
  <si>
    <t>G+1</t>
  </si>
  <si>
    <t>Store &amp; Staf Building</t>
  </si>
  <si>
    <t>Ground Floor</t>
  </si>
  <si>
    <t>RCC and Abestor Shed</t>
  </si>
  <si>
    <t>Tin Shed</t>
  </si>
  <si>
    <t>Cycle Stand</t>
  </si>
  <si>
    <t>Sr. No.</t>
  </si>
  <si>
    <t>Staff room</t>
  </si>
  <si>
    <t>Storage area</t>
  </si>
  <si>
    <t>Staff room, Two offices and washroom</t>
  </si>
  <si>
    <t>Shed with Brick wall</t>
  </si>
  <si>
    <t>Height in ft</t>
  </si>
  <si>
    <t>Shed 1</t>
  </si>
  <si>
    <t>Shed 2</t>
  </si>
  <si>
    <t xml:space="preserve">shed 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</si>
  <si>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map approx.</t>
    </r>
  </si>
  <si>
    <t>total</t>
  </si>
  <si>
    <t>land</t>
  </si>
  <si>
    <t>First Floor</t>
  </si>
  <si>
    <t>circle</t>
  </si>
  <si>
    <t>buiding</t>
  </si>
  <si>
    <t>Drawing Room, 3 Bedrooms, 3 Washroom, Lobby and Kitchen</t>
  </si>
  <si>
    <t>1-Room</t>
  </si>
  <si>
    <t>M/S. Sagar Associates|Prop. No.-104/14, Dehradun Road, Rishikesh, Dehradun</t>
  </si>
  <si>
    <t>1. All the details pertaing to the building area statement such as area, floor, etc is considered as per the measurement during the site survey.</t>
  </si>
  <si>
    <t>2. Age of construction taken as per the information provided to 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</si>
</sst>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  <numFmt numFmtId="168" formatCode="_(* #,##0_);_(* \(#,##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6" borderId="0" applyNumberFormat="0" applyBorder="0" applyAlignment="0" applyProtection="0"/>
  </cellStyleXfs>
  <cellXfs count="53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7" fontId="0" fillId="0" borderId="0" xfId="0" applyNumberFormat="1"/>
    <xf numFmtId="166" fontId="0" fillId="0" borderId="0" xfId="0" applyNumberFormat="1"/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43" fontId="0" fillId="0" borderId="0" xfId="6" applyFont="1"/>
    <xf numFmtId="0" fontId="0" fillId="0" borderId="1" xfId="0" applyBorder="1"/>
    <xf numFmtId="2" fontId="0" fillId="0" borderId="1" xfId="0" applyNumberFormat="1" applyBorder="1"/>
    <xf numFmtId="0" fontId="9" fillId="6" borderId="3" xfId="7" applyFont="1" applyBorder="1" applyAlignment="1">
      <alignment vertical="center"/>
    </xf>
    <xf numFmtId="0" fontId="9" fillId="6" borderId="3" xfId="7" applyFont="1" applyBorder="1" applyAlignment="1">
      <alignment horizontal="center" vertical="center" wrapText="1"/>
    </xf>
    <xf numFmtId="0" fontId="2" fillId="0" borderId="1" xfId="0" applyFont="1" applyBorder="1"/>
    <xf numFmtId="168" fontId="0" fillId="0" borderId="0" xfId="0" applyNumberFormat="1"/>
    <xf numFmtId="0" fontId="0" fillId="7" borderId="1" xfId="0" applyFill="1" applyBorder="1" applyAlignment="1">
      <alignment horizontal="center" vertical="center" wrapText="1"/>
    </xf>
    <xf numFmtId="166" fontId="0" fillId="7" borderId="1" xfId="6" applyNumberFormat="1" applyFont="1" applyFill="1" applyBorder="1" applyAlignment="1">
      <alignment horizontal="center" vertical="center" wrapText="1"/>
    </xf>
    <xf numFmtId="9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5" fontId="0" fillId="7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3" fontId="2" fillId="0" borderId="0" xfId="6" applyFont="1"/>
    <xf numFmtId="43" fontId="0" fillId="0" borderId="1" xfId="6" applyFont="1" applyBorder="1" applyAlignment="1">
      <alignment horizontal="center" vertical="center" wrapText="1"/>
    </xf>
    <xf numFmtId="43" fontId="0" fillId="7" borderId="1" xfId="6" applyFont="1" applyFill="1" applyBorder="1" applyAlignment="1">
      <alignment horizontal="center" vertical="center" wrapText="1"/>
    </xf>
    <xf numFmtId="43" fontId="2" fillId="0" borderId="1" xfId="6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6" borderId="1" xfId="7" applyFont="1" applyBorder="1" applyAlignment="1">
      <alignment horizontal="center" vertical="center" wrapText="1"/>
    </xf>
  </cellXfs>
  <cellStyles count="8">
    <cellStyle name="40% - Accent1" xfId="3" builtinId="31"/>
    <cellStyle name="Accent1" xfId="7" builtinId="29"/>
    <cellStyle name="Comma" xfId="6" builtinId="3"/>
    <cellStyle name="Comma 2" xfId="4" xr:uid="{00000000-0005-0000-0000-000003000000}"/>
    <cellStyle name="Currency" xfId="1" builtinId="4"/>
    <cellStyle name="Currency 2" xfId="5" xr:uid="{00000000-0005-0000-0000-000005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0"/>
  <sheetViews>
    <sheetView tabSelected="1" zoomScale="85" zoomScaleNormal="85" workbookViewId="0">
      <selection activeCell="E28" sqref="E28"/>
    </sheetView>
  </sheetViews>
  <sheetFormatPr defaultRowHeight="15" x14ac:dyDescent="0.25"/>
  <cols>
    <col min="1" max="1" width="2.7109375" customWidth="1"/>
    <col min="2" max="2" width="7.28515625" customWidth="1"/>
    <col min="3" max="3" width="13.7109375" bestFit="1" customWidth="1"/>
    <col min="4" max="4" width="13.140625" bestFit="1" customWidth="1"/>
    <col min="5" max="5" width="9" customWidth="1"/>
    <col min="6" max="6" width="10" customWidth="1"/>
    <col min="7" max="7" width="9.5703125" customWidth="1"/>
    <col min="8" max="8" width="10" bestFit="1" customWidth="1"/>
    <col min="9" max="9" width="12.28515625" bestFit="1" customWidth="1"/>
    <col min="10" max="10" width="9.5703125" hidden="1" customWidth="1"/>
    <col min="11" max="11" width="10.42578125" customWidth="1"/>
    <col min="12" max="12" width="11" customWidth="1"/>
    <col min="13" max="13" width="7.7109375" hidden="1" customWidth="1"/>
    <col min="14" max="14" width="6.7109375" hidden="1" customWidth="1"/>
    <col min="15" max="15" width="14.28515625" customWidth="1"/>
    <col min="16" max="16" width="13.42578125" customWidth="1"/>
    <col min="17" max="17" width="13.42578125" hidden="1" customWidth="1"/>
    <col min="18" max="18" width="14.140625" hidden="1" customWidth="1"/>
    <col min="19" max="19" width="16" hidden="1" customWidth="1"/>
    <col min="20" max="20" width="13.140625" bestFit="1" customWidth="1"/>
    <col min="21" max="21" width="12.7109375" customWidth="1"/>
    <col min="22" max="22" width="5.85546875" bestFit="1" customWidth="1"/>
    <col min="23" max="23" width="12.140625" bestFit="1" customWidth="1"/>
    <col min="24" max="24" width="15.5703125" customWidth="1"/>
    <col min="25" max="25" width="14.28515625" customWidth="1"/>
    <col min="26" max="26" width="12.5703125" customWidth="1"/>
    <col min="27" max="27" width="11.85546875" customWidth="1"/>
    <col min="28" max="28" width="12.42578125" customWidth="1"/>
    <col min="29" max="29" width="10.42578125" bestFit="1" customWidth="1"/>
  </cols>
  <sheetData>
    <row r="2" spans="2:20" ht="31.5" customHeight="1" x14ac:dyDescent="0.25">
      <c r="B2" s="48" t="s">
        <v>54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2:20" ht="60" x14ac:dyDescent="0.25">
      <c r="B3" s="24" t="s">
        <v>37</v>
      </c>
      <c r="C3" s="1" t="s">
        <v>14</v>
      </c>
      <c r="D3" s="1" t="s">
        <v>30</v>
      </c>
      <c r="E3" s="1" t="s">
        <v>42</v>
      </c>
      <c r="F3" s="1" t="s">
        <v>0</v>
      </c>
      <c r="G3" s="20" t="s">
        <v>20</v>
      </c>
      <c r="H3" s="20" t="s">
        <v>21</v>
      </c>
      <c r="I3" s="1" t="s">
        <v>23</v>
      </c>
      <c r="J3" s="26" t="s">
        <v>1</v>
      </c>
      <c r="K3" s="1" t="s">
        <v>2</v>
      </c>
      <c r="L3" s="1" t="s">
        <v>3</v>
      </c>
      <c r="M3" s="26" t="s">
        <v>4</v>
      </c>
      <c r="N3" s="26" t="s">
        <v>5</v>
      </c>
      <c r="O3" s="1" t="s">
        <v>6</v>
      </c>
      <c r="P3" s="1" t="s">
        <v>7</v>
      </c>
      <c r="Q3" s="26" t="s">
        <v>8</v>
      </c>
      <c r="R3" s="26" t="s">
        <v>9</v>
      </c>
      <c r="S3" s="25" t="s">
        <v>13</v>
      </c>
      <c r="T3" s="1" t="s">
        <v>10</v>
      </c>
    </row>
    <row r="4" spans="2:20" ht="90" x14ac:dyDescent="0.25">
      <c r="B4" s="2">
        <v>1</v>
      </c>
      <c r="C4" s="2" t="s">
        <v>52</v>
      </c>
      <c r="D4" s="2" t="s">
        <v>33</v>
      </c>
      <c r="E4" s="2">
        <v>10</v>
      </c>
      <c r="F4" s="2" t="s">
        <v>24</v>
      </c>
      <c r="G4" s="42">
        <f>H4/10.764</f>
        <v>264.77146042363438</v>
      </c>
      <c r="H4" s="18">
        <v>2850</v>
      </c>
      <c r="I4" s="2">
        <v>1998</v>
      </c>
      <c r="J4" s="2">
        <v>2023</v>
      </c>
      <c r="K4" s="2">
        <f t="shared" ref="K4:K16" si="0">J4-I4</f>
        <v>25</v>
      </c>
      <c r="L4" s="2">
        <v>60</v>
      </c>
      <c r="M4" s="3">
        <v>0.1</v>
      </c>
      <c r="N4" s="4">
        <f>(1-M4)/L4</f>
        <v>1.5000000000000001E-2</v>
      </c>
      <c r="O4" s="5">
        <v>1500</v>
      </c>
      <c r="P4" s="5">
        <f>O4*H4</f>
        <v>4275000</v>
      </c>
      <c r="Q4" s="5">
        <f>P4*N4*K4</f>
        <v>1603125.0000000002</v>
      </c>
      <c r="R4" s="5">
        <f>MAX(P4-Q4,0)</f>
        <v>2671875</v>
      </c>
      <c r="S4" s="6">
        <v>0</v>
      </c>
      <c r="T4" s="5">
        <f>IF(R4&gt;M4*P4,R4*(1-S4),P4*M4)</f>
        <v>2671875</v>
      </c>
    </row>
    <row r="5" spans="2:20" x14ac:dyDescent="0.25">
      <c r="B5" s="2">
        <f>B4+1</f>
        <v>2</v>
      </c>
      <c r="C5" s="2" t="s">
        <v>53</v>
      </c>
      <c r="D5" s="34" t="s">
        <v>49</v>
      </c>
      <c r="E5" s="2">
        <v>10</v>
      </c>
      <c r="F5" s="2" t="s">
        <v>24</v>
      </c>
      <c r="G5" s="42">
        <f>H5/10.764</f>
        <v>23.782980304719437</v>
      </c>
      <c r="H5" s="18">
        <v>256</v>
      </c>
      <c r="I5" s="2">
        <v>1998</v>
      </c>
      <c r="J5" s="2">
        <v>2023</v>
      </c>
      <c r="K5" s="2">
        <f t="shared" si="0"/>
        <v>25</v>
      </c>
      <c r="L5" s="2">
        <v>60</v>
      </c>
      <c r="M5" s="3">
        <v>0.1</v>
      </c>
      <c r="N5" s="4">
        <f t="shared" ref="N5:N16" si="1">(1-M5)/L5</f>
        <v>1.5000000000000001E-2</v>
      </c>
      <c r="O5" s="5">
        <v>1500</v>
      </c>
      <c r="P5" s="5">
        <f t="shared" ref="P5:P16" si="2">O5*H5</f>
        <v>384000</v>
      </c>
      <c r="Q5" s="5">
        <f t="shared" ref="Q5:Q16" si="3">P5*N5*K5</f>
        <v>144000</v>
      </c>
      <c r="R5" s="5">
        <f t="shared" ref="R5:R16" si="4">MAX(P5-Q5,0)</f>
        <v>240000</v>
      </c>
      <c r="S5" s="6">
        <v>0</v>
      </c>
      <c r="T5" s="5">
        <f t="shared" ref="T5:T16" si="5">IF(R5&gt;M5*P5,R5*(1-S5),P5*M5)</f>
        <v>240000</v>
      </c>
    </row>
    <row r="6" spans="2:20" ht="60" hidden="1" x14ac:dyDescent="0.25">
      <c r="B6" s="2" t="e">
        <f>#REF!+1</f>
        <v>#REF!</v>
      </c>
      <c r="C6" s="2" t="s">
        <v>40</v>
      </c>
      <c r="D6" s="34" t="s">
        <v>33</v>
      </c>
      <c r="E6" s="34">
        <v>10</v>
      </c>
      <c r="F6" s="34" t="s">
        <v>24</v>
      </c>
      <c r="G6" s="43">
        <f t="shared" ref="G6:G16" si="6">H6/10.764</f>
        <v>0</v>
      </c>
      <c r="H6" s="35"/>
      <c r="I6" s="2">
        <v>2005</v>
      </c>
      <c r="J6" s="34">
        <v>2023</v>
      </c>
      <c r="K6" s="34">
        <f t="shared" si="0"/>
        <v>18</v>
      </c>
      <c r="L6" s="34">
        <v>60</v>
      </c>
      <c r="M6" s="36">
        <v>0.1</v>
      </c>
      <c r="N6" s="37">
        <f t="shared" si="1"/>
        <v>1.5000000000000001E-2</v>
      </c>
      <c r="O6" s="38">
        <v>1400</v>
      </c>
      <c r="P6" s="5">
        <f t="shared" si="2"/>
        <v>0</v>
      </c>
      <c r="Q6" s="5">
        <f t="shared" si="3"/>
        <v>0</v>
      </c>
      <c r="R6" s="5">
        <f t="shared" si="4"/>
        <v>0</v>
      </c>
      <c r="S6" s="6">
        <v>0</v>
      </c>
      <c r="T6" s="5">
        <f t="shared" si="5"/>
        <v>0</v>
      </c>
    </row>
    <row r="7" spans="2:20" hidden="1" x14ac:dyDescent="0.25">
      <c r="B7" s="2" t="e">
        <f t="shared" ref="B7:B14" si="7">B6+1</f>
        <v>#REF!</v>
      </c>
      <c r="C7" s="2" t="s">
        <v>38</v>
      </c>
      <c r="D7" s="34" t="s">
        <v>49</v>
      </c>
      <c r="E7" s="34">
        <v>10</v>
      </c>
      <c r="F7" s="34" t="s">
        <v>24</v>
      </c>
      <c r="G7" s="43">
        <f t="shared" si="6"/>
        <v>0</v>
      </c>
      <c r="H7" s="35"/>
      <c r="I7" s="2">
        <v>2005</v>
      </c>
      <c r="J7" s="34">
        <v>2023</v>
      </c>
      <c r="K7" s="34">
        <f t="shared" si="0"/>
        <v>18</v>
      </c>
      <c r="L7" s="34">
        <v>60</v>
      </c>
      <c r="M7" s="36">
        <v>0.1</v>
      </c>
      <c r="N7" s="37">
        <f t="shared" si="1"/>
        <v>1.5000000000000001E-2</v>
      </c>
      <c r="O7" s="38">
        <v>1400</v>
      </c>
      <c r="P7" s="5">
        <f t="shared" si="2"/>
        <v>0</v>
      </c>
      <c r="Q7" s="5">
        <f t="shared" si="3"/>
        <v>0</v>
      </c>
      <c r="R7" s="5">
        <f t="shared" si="4"/>
        <v>0</v>
      </c>
      <c r="S7" s="6">
        <v>0</v>
      </c>
      <c r="T7" s="5">
        <f t="shared" si="5"/>
        <v>0</v>
      </c>
    </row>
    <row r="8" spans="2:20" ht="30" hidden="1" x14ac:dyDescent="0.25">
      <c r="B8" s="2" t="e">
        <f t="shared" si="7"/>
        <v>#REF!</v>
      </c>
      <c r="C8" s="2" t="s">
        <v>39</v>
      </c>
      <c r="D8" s="34" t="s">
        <v>49</v>
      </c>
      <c r="E8" s="34">
        <v>10</v>
      </c>
      <c r="F8" s="34" t="s">
        <v>41</v>
      </c>
      <c r="G8" s="43">
        <f t="shared" si="6"/>
        <v>0</v>
      </c>
      <c r="H8" s="35"/>
      <c r="I8" s="2">
        <v>2005</v>
      </c>
      <c r="J8" s="34">
        <v>2023</v>
      </c>
      <c r="K8" s="34">
        <f t="shared" si="0"/>
        <v>18</v>
      </c>
      <c r="L8" s="34">
        <v>45</v>
      </c>
      <c r="M8" s="36">
        <v>0.1</v>
      </c>
      <c r="N8" s="37">
        <f t="shared" si="1"/>
        <v>0.02</v>
      </c>
      <c r="O8" s="38">
        <v>1000</v>
      </c>
      <c r="P8" s="5">
        <f t="shared" si="2"/>
        <v>0</v>
      </c>
      <c r="Q8" s="5">
        <f t="shared" si="3"/>
        <v>0</v>
      </c>
      <c r="R8" s="5">
        <f t="shared" si="4"/>
        <v>0</v>
      </c>
      <c r="S8" s="6">
        <v>0</v>
      </c>
      <c r="T8" s="5">
        <f t="shared" si="5"/>
        <v>0</v>
      </c>
    </row>
    <row r="9" spans="2:20" hidden="1" x14ac:dyDescent="0.25">
      <c r="B9" s="2" t="e">
        <f t="shared" si="7"/>
        <v>#REF!</v>
      </c>
      <c r="C9" s="2" t="s">
        <v>43</v>
      </c>
      <c r="D9" s="34" t="s">
        <v>33</v>
      </c>
      <c r="E9" s="34">
        <v>22</v>
      </c>
      <c r="F9" s="34" t="s">
        <v>45</v>
      </c>
      <c r="G9" s="43">
        <f t="shared" si="6"/>
        <v>0</v>
      </c>
      <c r="H9" s="35"/>
      <c r="I9" s="2">
        <v>2005</v>
      </c>
      <c r="J9" s="34">
        <v>2023</v>
      </c>
      <c r="K9" s="34">
        <f t="shared" si="0"/>
        <v>18</v>
      </c>
      <c r="L9" s="34">
        <v>45</v>
      </c>
      <c r="M9" s="36">
        <v>0.1</v>
      </c>
      <c r="N9" s="37">
        <f t="shared" si="1"/>
        <v>0.02</v>
      </c>
      <c r="O9" s="38">
        <v>1000</v>
      </c>
      <c r="P9" s="5">
        <f t="shared" si="2"/>
        <v>0</v>
      </c>
      <c r="Q9" s="5">
        <f t="shared" si="3"/>
        <v>0</v>
      </c>
      <c r="R9" s="5">
        <f t="shared" si="4"/>
        <v>0</v>
      </c>
      <c r="S9" s="6">
        <v>0</v>
      </c>
      <c r="T9" s="5">
        <f t="shared" si="5"/>
        <v>0</v>
      </c>
    </row>
    <row r="10" spans="2:20" hidden="1" x14ac:dyDescent="0.25">
      <c r="B10" s="2" t="e">
        <f t="shared" si="7"/>
        <v>#REF!</v>
      </c>
      <c r="C10" s="2" t="s">
        <v>44</v>
      </c>
      <c r="D10" s="34" t="s">
        <v>33</v>
      </c>
      <c r="E10" s="34">
        <v>18</v>
      </c>
      <c r="F10" s="34" t="s">
        <v>45</v>
      </c>
      <c r="G10" s="43">
        <f t="shared" si="6"/>
        <v>0</v>
      </c>
      <c r="H10" s="35"/>
      <c r="I10" s="2">
        <v>2005</v>
      </c>
      <c r="J10" s="34">
        <v>2023</v>
      </c>
      <c r="K10" s="34">
        <f t="shared" si="0"/>
        <v>18</v>
      </c>
      <c r="L10" s="34">
        <v>45</v>
      </c>
      <c r="M10" s="36">
        <v>0.1</v>
      </c>
      <c r="N10" s="37">
        <f t="shared" si="1"/>
        <v>0.02</v>
      </c>
      <c r="O10" s="38">
        <v>900</v>
      </c>
      <c r="P10" s="5">
        <f t="shared" si="2"/>
        <v>0</v>
      </c>
      <c r="Q10" s="5">
        <f t="shared" si="3"/>
        <v>0</v>
      </c>
      <c r="R10" s="5">
        <f t="shared" si="4"/>
        <v>0</v>
      </c>
      <c r="S10" s="6">
        <v>0</v>
      </c>
      <c r="T10" s="5">
        <f t="shared" si="5"/>
        <v>0</v>
      </c>
    </row>
    <row r="11" spans="2:20" ht="15" hidden="1" customHeight="1" x14ac:dyDescent="0.25">
      <c r="B11" s="2" t="e">
        <f t="shared" si="7"/>
        <v>#REF!</v>
      </c>
      <c r="C11" s="2" t="s">
        <v>26</v>
      </c>
      <c r="D11" s="2" t="s">
        <v>33</v>
      </c>
      <c r="E11" s="2">
        <v>2.2000000000000002</v>
      </c>
      <c r="F11" s="2" t="s">
        <v>24</v>
      </c>
      <c r="G11" s="42">
        <f t="shared" si="6"/>
        <v>0</v>
      </c>
      <c r="H11" s="18"/>
      <c r="I11" s="2">
        <v>2005</v>
      </c>
      <c r="J11" s="2">
        <v>2023</v>
      </c>
      <c r="K11" s="2">
        <f t="shared" si="0"/>
        <v>18</v>
      </c>
      <c r="L11" s="2">
        <v>60</v>
      </c>
      <c r="M11" s="3">
        <v>0.1</v>
      </c>
      <c r="N11" s="4">
        <f t="shared" si="1"/>
        <v>1.5000000000000001E-2</v>
      </c>
      <c r="O11" s="5">
        <v>1200</v>
      </c>
      <c r="P11" s="5">
        <f t="shared" si="2"/>
        <v>0</v>
      </c>
      <c r="Q11" s="5">
        <f t="shared" si="3"/>
        <v>0</v>
      </c>
      <c r="R11" s="5">
        <f t="shared" si="4"/>
        <v>0</v>
      </c>
      <c r="S11" s="6">
        <v>0</v>
      </c>
      <c r="T11" s="5">
        <f t="shared" si="5"/>
        <v>0</v>
      </c>
    </row>
    <row r="12" spans="2:20" ht="15" hidden="1" customHeight="1" x14ac:dyDescent="0.25">
      <c r="B12" s="2" t="e">
        <f t="shared" si="7"/>
        <v>#REF!</v>
      </c>
      <c r="C12" s="2" t="s">
        <v>27</v>
      </c>
      <c r="D12" s="2" t="s">
        <v>33</v>
      </c>
      <c r="E12" s="2">
        <v>7</v>
      </c>
      <c r="F12" s="2" t="s">
        <v>25</v>
      </c>
      <c r="G12" s="42">
        <f t="shared" si="6"/>
        <v>0</v>
      </c>
      <c r="H12" s="18"/>
      <c r="I12" s="2">
        <v>2005</v>
      </c>
      <c r="J12" s="2">
        <v>2023</v>
      </c>
      <c r="K12" s="2">
        <f>J12-I12</f>
        <v>18</v>
      </c>
      <c r="L12" s="2">
        <v>45</v>
      </c>
      <c r="M12" s="3">
        <v>0.1</v>
      </c>
      <c r="N12" s="4">
        <f t="shared" si="1"/>
        <v>0.02</v>
      </c>
      <c r="O12" s="5">
        <v>1000</v>
      </c>
      <c r="P12" s="5">
        <f t="shared" si="2"/>
        <v>0</v>
      </c>
      <c r="Q12" s="5">
        <f t="shared" si="3"/>
        <v>0</v>
      </c>
      <c r="R12" s="5">
        <f t="shared" si="4"/>
        <v>0</v>
      </c>
      <c r="S12" s="6">
        <v>0</v>
      </c>
      <c r="T12" s="5">
        <f t="shared" si="5"/>
        <v>0</v>
      </c>
    </row>
    <row r="13" spans="2:20" ht="15" hidden="1" customHeight="1" x14ac:dyDescent="0.25">
      <c r="B13" s="2" t="e">
        <f t="shared" si="7"/>
        <v>#REF!</v>
      </c>
      <c r="C13" s="2" t="s">
        <v>28</v>
      </c>
      <c r="D13" s="2" t="s">
        <v>33</v>
      </c>
      <c r="E13" s="2">
        <v>11.3</v>
      </c>
      <c r="F13" s="2" t="s">
        <v>25</v>
      </c>
      <c r="G13" s="42">
        <f t="shared" si="6"/>
        <v>0</v>
      </c>
      <c r="H13" s="18"/>
      <c r="I13" s="2">
        <v>2005</v>
      </c>
      <c r="J13" s="2">
        <v>2023</v>
      </c>
      <c r="K13" s="2">
        <f t="shared" si="0"/>
        <v>18</v>
      </c>
      <c r="L13" s="2">
        <v>45</v>
      </c>
      <c r="M13" s="3">
        <v>0.1</v>
      </c>
      <c r="N13" s="4">
        <f t="shared" si="1"/>
        <v>0.02</v>
      </c>
      <c r="O13" s="5">
        <v>1000</v>
      </c>
      <c r="P13" s="5">
        <f t="shared" si="2"/>
        <v>0</v>
      </c>
      <c r="Q13" s="5">
        <f t="shared" si="3"/>
        <v>0</v>
      </c>
      <c r="R13" s="5">
        <f t="shared" si="4"/>
        <v>0</v>
      </c>
      <c r="S13" s="6">
        <v>0</v>
      </c>
      <c r="T13" s="5">
        <f t="shared" si="5"/>
        <v>0</v>
      </c>
    </row>
    <row r="14" spans="2:20" ht="45" hidden="1" customHeight="1" x14ac:dyDescent="0.25">
      <c r="B14" s="2" t="e">
        <f t="shared" si="7"/>
        <v>#REF!</v>
      </c>
      <c r="C14" s="2" t="s">
        <v>32</v>
      </c>
      <c r="D14" s="2" t="s">
        <v>31</v>
      </c>
      <c r="E14" s="2">
        <v>2.8</v>
      </c>
      <c r="F14" s="2" t="s">
        <v>34</v>
      </c>
      <c r="G14" s="42">
        <f t="shared" si="6"/>
        <v>0</v>
      </c>
      <c r="H14" s="18"/>
      <c r="I14" s="2">
        <v>2005</v>
      </c>
      <c r="J14" s="2">
        <v>2023</v>
      </c>
      <c r="K14" s="2">
        <f t="shared" si="0"/>
        <v>18</v>
      </c>
      <c r="L14" s="2">
        <v>55</v>
      </c>
      <c r="M14" s="3">
        <v>0.1</v>
      </c>
      <c r="N14" s="4">
        <f t="shared" si="1"/>
        <v>1.6363636363636365E-2</v>
      </c>
      <c r="O14" s="5">
        <v>1100</v>
      </c>
      <c r="P14" s="5">
        <f t="shared" si="2"/>
        <v>0</v>
      </c>
      <c r="Q14" s="5">
        <f t="shared" si="3"/>
        <v>0</v>
      </c>
      <c r="R14" s="5">
        <f t="shared" si="4"/>
        <v>0</v>
      </c>
      <c r="S14" s="6">
        <v>0</v>
      </c>
      <c r="T14" s="5">
        <f t="shared" si="5"/>
        <v>0</v>
      </c>
    </row>
    <row r="15" spans="2:20" ht="30" hidden="1" customHeight="1" x14ac:dyDescent="0.25">
      <c r="B15" s="2" t="e">
        <f>B14+1</f>
        <v>#REF!</v>
      </c>
      <c r="C15" s="2" t="s">
        <v>29</v>
      </c>
      <c r="D15" s="2" t="s">
        <v>33</v>
      </c>
      <c r="E15" s="2">
        <v>2.8</v>
      </c>
      <c r="F15" s="2" t="s">
        <v>24</v>
      </c>
      <c r="G15" s="42">
        <f t="shared" si="6"/>
        <v>0</v>
      </c>
      <c r="H15" s="18"/>
      <c r="I15" s="2">
        <v>2005</v>
      </c>
      <c r="J15" s="2">
        <v>2023</v>
      </c>
      <c r="K15" s="2">
        <f t="shared" si="0"/>
        <v>18</v>
      </c>
      <c r="L15" s="2">
        <v>60</v>
      </c>
      <c r="M15" s="3">
        <v>0.1</v>
      </c>
      <c r="N15" s="4">
        <f t="shared" si="1"/>
        <v>1.5000000000000001E-2</v>
      </c>
      <c r="O15" s="5">
        <v>1200</v>
      </c>
      <c r="P15" s="5">
        <f t="shared" si="2"/>
        <v>0</v>
      </c>
      <c r="Q15" s="5">
        <f t="shared" si="3"/>
        <v>0</v>
      </c>
      <c r="R15" s="5">
        <f t="shared" si="4"/>
        <v>0</v>
      </c>
      <c r="S15" s="6">
        <v>0</v>
      </c>
      <c r="T15" s="5">
        <f t="shared" si="5"/>
        <v>0</v>
      </c>
    </row>
    <row r="16" spans="2:20" ht="15" hidden="1" customHeight="1" x14ac:dyDescent="0.25">
      <c r="B16" s="2" t="e">
        <f>B15+1</f>
        <v>#REF!</v>
      </c>
      <c r="C16" s="2" t="s">
        <v>36</v>
      </c>
      <c r="D16" s="2" t="s">
        <v>33</v>
      </c>
      <c r="E16" s="2">
        <v>3.15</v>
      </c>
      <c r="F16" s="2" t="s">
        <v>35</v>
      </c>
      <c r="G16" s="42">
        <f t="shared" si="6"/>
        <v>0</v>
      </c>
      <c r="H16" s="18"/>
      <c r="I16" s="2">
        <v>2005</v>
      </c>
      <c r="J16" s="2">
        <v>2023</v>
      </c>
      <c r="K16" s="2">
        <f t="shared" si="0"/>
        <v>18</v>
      </c>
      <c r="L16" s="2">
        <v>45</v>
      </c>
      <c r="M16" s="3">
        <v>0.1</v>
      </c>
      <c r="N16" s="4">
        <f t="shared" si="1"/>
        <v>0.02</v>
      </c>
      <c r="O16" s="5">
        <v>1000</v>
      </c>
      <c r="P16" s="5">
        <f t="shared" si="2"/>
        <v>0</v>
      </c>
      <c r="Q16" s="5">
        <f t="shared" si="3"/>
        <v>0</v>
      </c>
      <c r="R16" s="5">
        <f t="shared" si="4"/>
        <v>0</v>
      </c>
      <c r="S16" s="6">
        <v>0</v>
      </c>
      <c r="T16" s="5">
        <f t="shared" si="5"/>
        <v>0</v>
      </c>
    </row>
    <row r="17" spans="2:24" x14ac:dyDescent="0.25">
      <c r="B17" s="39" t="s">
        <v>11</v>
      </c>
      <c r="C17" s="39"/>
      <c r="D17" s="39"/>
      <c r="E17" s="39"/>
      <c r="F17" s="39"/>
      <c r="G17" s="44">
        <f>SUM(G4:G16)</f>
        <v>288.55444072835382</v>
      </c>
      <c r="H17" s="21">
        <f>SUM(H4:H16)</f>
        <v>3106</v>
      </c>
      <c r="I17" s="39"/>
      <c r="J17" s="39"/>
      <c r="K17" s="39"/>
      <c r="L17" s="39"/>
      <c r="M17" s="39"/>
      <c r="N17" s="39"/>
      <c r="O17" s="39"/>
      <c r="P17" s="7">
        <f>SUM(P4:P15)</f>
        <v>4659000</v>
      </c>
      <c r="Q17" s="7">
        <f>SUM(Q4:Q15)</f>
        <v>1747125.0000000002</v>
      </c>
      <c r="R17" s="7">
        <f>SUM(R4:R15)</f>
        <v>2911875</v>
      </c>
      <c r="S17" s="8">
        <v>0</v>
      </c>
      <c r="T17" s="7">
        <f>SUM(T4:T15)</f>
        <v>2911875</v>
      </c>
      <c r="X17" s="10"/>
    </row>
    <row r="18" spans="2:24" x14ac:dyDescent="0.25">
      <c r="B18" s="49" t="s">
        <v>12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X18" s="10"/>
    </row>
    <row r="19" spans="2:24" ht="15" customHeight="1" x14ac:dyDescent="0.25">
      <c r="B19" s="45" t="s">
        <v>55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X19" s="10"/>
    </row>
    <row r="20" spans="2:24" ht="15" customHeight="1" x14ac:dyDescent="0.25">
      <c r="B20" s="45" t="s">
        <v>56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2:24" x14ac:dyDescent="0.25">
      <c r="W21">
        <v>83.61</v>
      </c>
      <c r="X21" s="27">
        <f>W21*10.7639</f>
        <v>899.96967899999993</v>
      </c>
    </row>
    <row r="22" spans="2:24" x14ac:dyDescent="0.25">
      <c r="H22" s="10"/>
      <c r="W22">
        <v>148.63999999999999</v>
      </c>
      <c r="X22" s="27">
        <f>W22*10.7639</f>
        <v>1599.9460959999999</v>
      </c>
    </row>
    <row r="23" spans="2:24" x14ac:dyDescent="0.25">
      <c r="D23" t="s">
        <v>50</v>
      </c>
      <c r="E23" t="s">
        <v>51</v>
      </c>
      <c r="F23" t="s">
        <v>48</v>
      </c>
      <c r="I23" s="22"/>
      <c r="O23" s="9"/>
      <c r="S23" s="33"/>
      <c r="U23" s="23"/>
      <c r="W23" s="40">
        <f>SUM(W21:W22)</f>
        <v>232.25</v>
      </c>
      <c r="X23" s="41">
        <f>SUM(X21:X22)</f>
        <v>2499.9157749999999</v>
      </c>
    </row>
    <row r="24" spans="2:24" x14ac:dyDescent="0.25">
      <c r="E24">
        <v>288.55</v>
      </c>
      <c r="F24">
        <v>376.65</v>
      </c>
      <c r="I24" s="22"/>
      <c r="L24">
        <v>450.47</v>
      </c>
      <c r="T24">
        <v>52500000</v>
      </c>
    </row>
    <row r="25" spans="2:24" x14ac:dyDescent="0.25">
      <c r="E25">
        <v>12000</v>
      </c>
      <c r="F25">
        <v>28000</v>
      </c>
      <c r="I25" s="22"/>
      <c r="L25">
        <v>110000</v>
      </c>
      <c r="M25" s="9"/>
      <c r="T25">
        <f>T24*0.85</f>
        <v>44625000</v>
      </c>
    </row>
    <row r="26" spans="2:24" x14ac:dyDescent="0.25">
      <c r="E26">
        <f>E24*E25</f>
        <v>3462600</v>
      </c>
      <c r="F26">
        <f>F24*F25</f>
        <v>10546200</v>
      </c>
      <c r="L26">
        <f>L25*L24</f>
        <v>49551700</v>
      </c>
      <c r="O26">
        <v>2911875</v>
      </c>
      <c r="T26">
        <f>T24*0.75</f>
        <v>39375000</v>
      </c>
    </row>
    <row r="27" spans="2:24" x14ac:dyDescent="0.25">
      <c r="P27" s="19"/>
    </row>
    <row r="28" spans="2:24" x14ac:dyDescent="0.25">
      <c r="D28" t="s">
        <v>47</v>
      </c>
      <c r="E28">
        <f>E26+F26</f>
        <v>14008800</v>
      </c>
      <c r="L28">
        <f>L26+O26</f>
        <v>52463575</v>
      </c>
    </row>
    <row r="29" spans="2:24" x14ac:dyDescent="0.25">
      <c r="G29" s="27"/>
    </row>
    <row r="30" spans="2:24" x14ac:dyDescent="0.25">
      <c r="J30" s="10"/>
    </row>
  </sheetData>
  <mergeCells count="4">
    <mergeCell ref="B20:T20"/>
    <mergeCell ref="B2:T2"/>
    <mergeCell ref="B19:T19"/>
    <mergeCell ref="B18:T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workbookViewId="0">
      <selection activeCell="A3" sqref="A3"/>
    </sheetView>
  </sheetViews>
  <sheetFormatPr defaultRowHeight="15" x14ac:dyDescent="0.25"/>
  <cols>
    <col min="1" max="2" width="8.7109375" bestFit="1" customWidth="1"/>
    <col min="3" max="3" width="8.42578125" bestFit="1" customWidth="1"/>
    <col min="4" max="4" width="16.42578125" customWidth="1"/>
    <col min="5" max="5" width="13.5703125" hidden="1" customWidth="1"/>
    <col min="6" max="6" width="14" customWidth="1"/>
    <col min="7" max="7" width="11.42578125" customWidth="1"/>
    <col min="8" max="8" width="16.42578125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04.25" x14ac:dyDescent="0.25">
      <c r="A2" s="11" t="s">
        <v>46</v>
      </c>
      <c r="B2" s="11" t="s">
        <v>16</v>
      </c>
      <c r="C2" s="11" t="s">
        <v>1</v>
      </c>
      <c r="D2" s="11" t="s">
        <v>17</v>
      </c>
      <c r="E2" s="11" t="s">
        <v>18</v>
      </c>
      <c r="F2" s="11" t="s">
        <v>4</v>
      </c>
      <c r="G2" s="11" t="s">
        <v>5</v>
      </c>
      <c r="H2" s="11" t="s">
        <v>22</v>
      </c>
      <c r="I2" s="11" t="s">
        <v>7</v>
      </c>
      <c r="J2" s="11" t="s">
        <v>8</v>
      </c>
      <c r="K2" s="11" t="s">
        <v>9</v>
      </c>
      <c r="L2" s="11" t="s">
        <v>19</v>
      </c>
      <c r="M2" s="11" t="s">
        <v>10</v>
      </c>
    </row>
    <row r="3" spans="1:13" x14ac:dyDescent="0.25">
      <c r="A3" s="12">
        <v>0</v>
      </c>
      <c r="B3" s="13">
        <v>2004</v>
      </c>
      <c r="C3" s="13">
        <v>2023</v>
      </c>
      <c r="D3" s="13">
        <f>C3-B3</f>
        <v>19</v>
      </c>
      <c r="E3" s="13">
        <v>60</v>
      </c>
      <c r="F3" s="14">
        <v>0.1</v>
      </c>
      <c r="G3" s="15">
        <f>(1-F3)/E3</f>
        <v>1.5000000000000001E-2</v>
      </c>
      <c r="H3" s="16">
        <v>4000</v>
      </c>
      <c r="I3" s="16">
        <f>H3*A3</f>
        <v>0</v>
      </c>
      <c r="J3" s="16">
        <f>I3*G3*D3</f>
        <v>0</v>
      </c>
      <c r="K3" s="16">
        <f>MAX(I3-J3,0)</f>
        <v>0</v>
      </c>
      <c r="L3" s="17">
        <v>0</v>
      </c>
      <c r="M3" s="16">
        <f>IF(K3&gt;F3*I3,K3*(1-L3),I3*F3)</f>
        <v>0</v>
      </c>
    </row>
    <row r="6" spans="1:13" ht="30" customHeight="1" x14ac:dyDescent="0.25">
      <c r="D6" s="52"/>
      <c r="E6" s="52"/>
      <c r="F6" s="52"/>
      <c r="G6" s="52"/>
      <c r="H6" s="52"/>
    </row>
    <row r="7" spans="1:13" ht="45" customHeight="1" x14ac:dyDescent="0.25">
      <c r="D7" s="30"/>
      <c r="E7" s="31"/>
      <c r="F7" s="31"/>
      <c r="G7" s="31"/>
      <c r="H7" s="31"/>
    </row>
    <row r="8" spans="1:13" x14ac:dyDescent="0.25">
      <c r="C8" s="28">
        <v>1</v>
      </c>
      <c r="D8" s="28"/>
      <c r="E8" s="28"/>
      <c r="F8" s="29"/>
      <c r="G8" s="28"/>
      <c r="H8" s="7"/>
    </row>
    <row r="9" spans="1:13" x14ac:dyDescent="0.25">
      <c r="C9" s="28">
        <v>2</v>
      </c>
      <c r="D9" s="28"/>
      <c r="E9" s="28"/>
      <c r="F9" s="29"/>
      <c r="G9" s="28"/>
      <c r="H9" s="7"/>
    </row>
    <row r="10" spans="1:13" x14ac:dyDescent="0.25">
      <c r="C10" s="28"/>
      <c r="D10" s="32"/>
      <c r="E10" s="28"/>
      <c r="F10" s="28"/>
      <c r="G10" s="28"/>
      <c r="H10" s="7"/>
    </row>
  </sheetData>
  <mergeCells count="2">
    <mergeCell ref="A1:M1"/>
    <mergeCell ref="D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Manas Upmanyu</cp:lastModifiedBy>
  <dcterms:created xsi:type="dcterms:W3CDTF">2022-07-28T09:17:09Z</dcterms:created>
  <dcterms:modified xsi:type="dcterms:W3CDTF">2023-09-22T06:37:00Z</dcterms:modified>
</cp:coreProperties>
</file>