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In Progress Files\Anirban Roy\puranchand jain-l&amp;b\"/>
    </mc:Choice>
  </mc:AlternateContent>
  <bookViews>
    <workbookView xWindow="0" yWindow="0" windowWidth="20325" windowHeight="9735" activeTab="1"/>
  </bookViews>
  <sheets>
    <sheet name="Land Calculation" sheetId="6" r:id="rId1"/>
    <sheet name="Building Sheet" sheetId="1" r:id="rId2"/>
    <sheet name="Boundary Wall Length" sheetId="2" r:id="rId3"/>
    <sheet name="Lenght or Area of Road" sheetId="3" r:id="rId4"/>
    <sheet name="Drainage length" sheetId="4" r:id="rId5"/>
  </sheets>
  <calcPr calcId="152511"/>
</workbook>
</file>

<file path=xl/calcChain.xml><?xml version="1.0" encoding="utf-8"?>
<calcChain xmlns="http://schemas.openxmlformats.org/spreadsheetml/2006/main">
  <c r="T26" i="1" l="1"/>
  <c r="U26" i="1"/>
  <c r="D26" i="1"/>
  <c r="D25" i="1"/>
  <c r="D21" i="1"/>
  <c r="K25" i="1"/>
  <c r="K26" i="1"/>
  <c r="J24" i="1"/>
  <c r="K24" i="1" s="1"/>
  <c r="K27" i="1" s="1"/>
  <c r="I24" i="1"/>
  <c r="L21" i="1"/>
  <c r="J21" i="1"/>
  <c r="K21" i="1"/>
  <c r="K11" i="6"/>
  <c r="F8" i="1"/>
  <c r="F7" i="1"/>
  <c r="F6" i="1"/>
  <c r="F5" i="1"/>
  <c r="F4" i="1"/>
  <c r="H12" i="6"/>
  <c r="G8" i="6"/>
  <c r="R16" i="1" l="1"/>
  <c r="P16" i="1"/>
  <c r="M16" i="1"/>
  <c r="P8" i="1"/>
  <c r="P7" i="1"/>
  <c r="P6" i="1"/>
  <c r="P5" i="1"/>
  <c r="P4" i="1"/>
  <c r="M8" i="1"/>
  <c r="M7" i="1"/>
  <c r="M6" i="1"/>
  <c r="M5" i="1"/>
  <c r="M4" i="1"/>
  <c r="S16" i="1" l="1"/>
  <c r="T16" i="1" s="1"/>
  <c r="J9" i="1" l="1"/>
  <c r="B5" i="1"/>
  <c r="B6" i="1" s="1"/>
  <c r="B7" i="1" s="1"/>
  <c r="B8" i="1" s="1"/>
  <c r="K5" i="1"/>
  <c r="R5" i="1" s="1"/>
  <c r="K6" i="1"/>
  <c r="R6" i="1" s="1"/>
  <c r="S6" i="1" s="1"/>
  <c r="T6" i="1" s="1"/>
  <c r="K7" i="1"/>
  <c r="R7" i="1" s="1"/>
  <c r="S7" i="1" s="1"/>
  <c r="T7" i="1" s="1"/>
  <c r="K8" i="1"/>
  <c r="R8" i="1" s="1"/>
  <c r="S8" i="1" s="1"/>
  <c r="T8" i="1" s="1"/>
  <c r="K4" i="1"/>
  <c r="R4" i="1" s="1"/>
  <c r="K9" i="1" l="1"/>
  <c r="P24" i="1"/>
  <c r="R9" i="1"/>
  <c r="S4" i="1"/>
  <c r="T4" i="1" s="1"/>
  <c r="R2" i="1"/>
  <c r="S5" i="1"/>
  <c r="T5" i="1" s="1"/>
  <c r="T2" i="1" l="1"/>
  <c r="T9" i="1"/>
  <c r="D20" i="1" s="1"/>
  <c r="D22" i="1" s="1"/>
  <c r="S9" i="1"/>
  <c r="S2" i="1"/>
</calcChain>
</file>

<file path=xl/sharedStrings.xml><?xml version="1.0" encoding="utf-8"?>
<sst xmlns="http://schemas.openxmlformats.org/spreadsheetml/2006/main" count="108" uniqueCount="77">
  <si>
    <t>Block Name</t>
  </si>
  <si>
    <t>Total Slabs/ Floors</t>
  </si>
  <si>
    <t>Year of construction</t>
  </si>
  <si>
    <t>Structure condition</t>
  </si>
  <si>
    <t>S.No.</t>
  </si>
  <si>
    <t>Area (in sq. mtr.)</t>
  </si>
  <si>
    <t>Area (sq. fts.)</t>
  </si>
  <si>
    <t>Floor wise Height (ft.)</t>
  </si>
  <si>
    <t>Total</t>
  </si>
  <si>
    <t>UCR Compound Wall 2.4 M Ht.</t>
  </si>
  <si>
    <t>UCR Wall With RCC Coping</t>
  </si>
  <si>
    <t>Description of Property</t>
  </si>
  <si>
    <t>Structure Type</t>
  </si>
  <si>
    <t>Running Meter</t>
  </si>
  <si>
    <t>Sr.No</t>
  </si>
  <si>
    <t>Internal Roads</t>
  </si>
  <si>
    <t>Concrate Road + Pavar Blocks</t>
  </si>
  <si>
    <t>Sq. Meter</t>
  </si>
  <si>
    <t>Septic Tanks</t>
  </si>
  <si>
    <t>BBM+RCC</t>
  </si>
  <si>
    <t>Under Ground water Tank-1 =1.5 lk Litre
Approx.</t>
  </si>
  <si>
    <t>RCC Pardi Walls With Water Proofing
treatment &amp; Top RCC Slab</t>
  </si>
  <si>
    <t>Control Room</t>
  </si>
  <si>
    <t>RCC</t>
  </si>
  <si>
    <t>Under Ground Drains &amp; Gutters</t>
  </si>
  <si>
    <t>BBM &amp; Plaster</t>
  </si>
  <si>
    <t>Rain Water Harvesting &amp; Recharge Pits Etc.</t>
  </si>
  <si>
    <t>Street Lights &amp; cable Etc.</t>
  </si>
  <si>
    <t>Temple</t>
  </si>
  <si>
    <t>Not Calculated</t>
  </si>
  <si>
    <t>Good</t>
  </si>
  <si>
    <t xml:space="preserve">Year of Valuation </t>
  </si>
  <si>
    <t>Total Consumed Life (in Yrs.)</t>
  </si>
  <si>
    <t>Total Economic Life (in Yrs.)</t>
  </si>
  <si>
    <t>Salvage Value</t>
  </si>
  <si>
    <t>Depreciation Rate</t>
  </si>
  <si>
    <t>Plinth Area Rate  (in Sq.Ft.)</t>
  </si>
  <si>
    <t>Gross Replacement Value</t>
  </si>
  <si>
    <t>Depreciation</t>
  </si>
  <si>
    <t xml:space="preserve">Depreciated Replacement Value </t>
  </si>
  <si>
    <t>Boundary wall</t>
  </si>
  <si>
    <t>Length (in mtr.)</t>
  </si>
  <si>
    <t>Rate/running mtr.</t>
  </si>
  <si>
    <t>Year of 
construction</t>
  </si>
  <si>
    <t>Nashik municipality NOC-23211.52 SQ.MTR., built up area mentioned.</t>
  </si>
  <si>
    <t>Notes:-</t>
  </si>
  <si>
    <t>TOTAL</t>
  </si>
  <si>
    <t>Rate/sq.mt.</t>
  </si>
  <si>
    <t>Value</t>
  </si>
  <si>
    <t>Land area(in sq.mt.)</t>
  </si>
  <si>
    <t xml:space="preserve">Main Building </t>
  </si>
  <si>
    <t>Ground Floor</t>
  </si>
  <si>
    <t>First Floor</t>
  </si>
  <si>
    <t>Second Floor</t>
  </si>
  <si>
    <t>Guard Room</t>
  </si>
  <si>
    <t>Meter Room</t>
  </si>
  <si>
    <t>Floor wise Height (mt.)</t>
  </si>
  <si>
    <t>Type of Construction</t>
  </si>
  <si>
    <t>Brick wall, steel frame 
structure, CC Slab, PCC flooring</t>
  </si>
  <si>
    <t>Steel frame 
structure with PEB, CC Slab, PCC flooring</t>
  </si>
  <si>
    <t>Steel frame 
structure with PEB, GI Shed, PCC flooring</t>
  </si>
  <si>
    <t>RCC Roof, Brick Wall, 
PCC flooring</t>
  </si>
  <si>
    <t>Length</t>
  </si>
  <si>
    <t>Breadth</t>
  </si>
  <si>
    <t>main shed</t>
  </si>
  <si>
    <t>Guard room</t>
  </si>
  <si>
    <t>Meter room</t>
  </si>
  <si>
    <t>Total(sq.mt.)</t>
  </si>
  <si>
    <t>Ground Coverage
(consumed), as per site survey</t>
  </si>
  <si>
    <t>FAR</t>
  </si>
  <si>
    <t>2. During site survey it was observed that finishing work and other interior work are still going on.</t>
  </si>
  <si>
    <t>land</t>
  </si>
  <si>
    <t>Building &amp; boundary wall</t>
  </si>
  <si>
    <t>Round Up FMV</t>
  </si>
  <si>
    <t>RV</t>
  </si>
  <si>
    <t>DSV</t>
  </si>
  <si>
    <t>1. The buildings/sheds area has been considered , via physical measurement during site survey. Approved plan has been shared, but due to illegible approved plan, we have considered
 the land area as per physical measurement.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</si>
</sst>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&quot;₹&quot;\ * #,##0_ ;_ &quot;₹&quot;\ * \-#,##0_ ;_ &quot;₹&quot;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0" fillId="0" borderId="1" xfId="0" applyBorder="1" applyAlignment="1">
      <alignment vertical="center"/>
    </xf>
    <xf numFmtId="43" fontId="0" fillId="0" borderId="1" xfId="2" applyFont="1" applyBorder="1" applyAlignment="1">
      <alignment horizontal="center" vertical="center"/>
    </xf>
    <xf numFmtId="164" fontId="0" fillId="0" borderId="0" xfId="2" applyNumberFormat="1" applyFont="1"/>
    <xf numFmtId="165" fontId="0" fillId="0" borderId="0" xfId="2" applyNumberFormat="1" applyFont="1"/>
    <xf numFmtId="165" fontId="1" fillId="2" borderId="1" xfId="2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1" fillId="0" borderId="0" xfId="2" applyNumberFormat="1" applyFont="1"/>
    <xf numFmtId="43" fontId="1" fillId="0" borderId="1" xfId="2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1" fillId="0" borderId="1" xfId="2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65" fontId="0" fillId="0" borderId="0" xfId="2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3" fontId="0" fillId="0" borderId="0" xfId="0" applyNumberFormat="1"/>
    <xf numFmtId="0" fontId="1" fillId="0" borderId="0" xfId="0" applyFont="1" applyAlignment="1">
      <alignment horizontal="left" vertical="center" wrapText="1"/>
    </xf>
    <xf numFmtId="4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K12"/>
  <sheetViews>
    <sheetView workbookViewId="0">
      <selection activeCell="F9" sqref="F9"/>
    </sheetView>
  </sheetViews>
  <sheetFormatPr defaultRowHeight="15" x14ac:dyDescent="0.25"/>
  <cols>
    <col min="5" max="5" width="18.85546875" bestFit="1" customWidth="1"/>
    <col min="6" max="6" width="12.28515625" style="14" bestFit="1" customWidth="1"/>
    <col min="7" max="7" width="11.5703125" style="14" bestFit="1" customWidth="1"/>
  </cols>
  <sheetData>
    <row r="7" spans="5:11" ht="27.75" customHeight="1" x14ac:dyDescent="0.25">
      <c r="E7" s="1" t="s">
        <v>49</v>
      </c>
      <c r="F7" s="32" t="s">
        <v>47</v>
      </c>
      <c r="G7" s="32" t="s">
        <v>48</v>
      </c>
    </row>
    <row r="8" spans="5:11" x14ac:dyDescent="0.25">
      <c r="E8">
        <v>1995.5</v>
      </c>
      <c r="F8" s="14">
        <v>5500</v>
      </c>
      <c r="G8" s="14">
        <f>E8*F8</f>
        <v>10975250</v>
      </c>
    </row>
    <row r="11" spans="5:11" x14ac:dyDescent="0.25">
      <c r="K11">
        <f>1950*1880</f>
        <v>3666000</v>
      </c>
    </row>
    <row r="12" spans="5:11" x14ac:dyDescent="0.25">
      <c r="H12">
        <f>1513*5280</f>
        <v>7988640</v>
      </c>
      <c r="K12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7"/>
  <sheetViews>
    <sheetView tabSelected="1" zoomScaleNormal="100" workbookViewId="0">
      <selection activeCell="D22" sqref="D22"/>
    </sheetView>
  </sheetViews>
  <sheetFormatPr defaultRowHeight="15" x14ac:dyDescent="0.25"/>
  <cols>
    <col min="2" max="2" width="6.5703125" style="2" customWidth="1"/>
    <col min="3" max="3" width="11.42578125" style="5" bestFit="1" customWidth="1"/>
    <col min="4" max="4" width="15.85546875" style="1" bestFit="1" customWidth="1"/>
    <col min="5" max="5" width="13.28515625" style="1" customWidth="1"/>
    <col min="6" max="6" width="11" style="1" customWidth="1"/>
    <col min="7" max="7" width="12" style="1" customWidth="1"/>
    <col min="8" max="8" width="25.140625" style="1" customWidth="1"/>
    <col min="9" max="9" width="12" style="1" customWidth="1"/>
    <col min="10" max="10" width="14.85546875" style="1" customWidth="1"/>
    <col min="11" max="11" width="12.42578125" style="1" bestFit="1" customWidth="1"/>
    <col min="12" max="12" width="10.7109375" customWidth="1"/>
    <col min="13" max="13" width="14.5703125" customWidth="1"/>
    <col min="14" max="14" width="11.7109375" customWidth="1"/>
    <col min="15" max="15" width="9.140625" customWidth="1"/>
    <col min="16" max="16" width="12.85546875" customWidth="1"/>
    <col min="17" max="17" width="17.28515625" style="15" customWidth="1"/>
    <col min="18" max="18" width="15.85546875" style="15" customWidth="1"/>
    <col min="19" max="19" width="14.28515625" style="17" customWidth="1"/>
    <col min="20" max="20" width="15.85546875" style="17" bestFit="1" customWidth="1"/>
    <col min="22" max="22" width="46.85546875" customWidth="1"/>
  </cols>
  <sheetData>
    <row r="2" spans="2:22" x14ac:dyDescent="0.25">
      <c r="R2" s="19">
        <f>SUBTOTAL(9,R4:R8)</f>
        <v>40179262.387839995</v>
      </c>
      <c r="S2" s="19">
        <f>SUBTOTAL(9,S4:S8)</f>
        <v>0</v>
      </c>
      <c r="T2" s="19">
        <f>SUBTOTAL(9,T4:T8)</f>
        <v>40179262.387839995</v>
      </c>
    </row>
    <row r="3" spans="2:22" ht="47.25" customHeight="1" x14ac:dyDescent="0.25">
      <c r="B3" s="6" t="s">
        <v>4</v>
      </c>
      <c r="C3" s="6" t="s">
        <v>0</v>
      </c>
      <c r="D3" s="6" t="s">
        <v>1</v>
      </c>
      <c r="E3" s="6" t="s">
        <v>56</v>
      </c>
      <c r="F3" s="6" t="s">
        <v>7</v>
      </c>
      <c r="G3" s="6" t="s">
        <v>2</v>
      </c>
      <c r="H3" s="6" t="s">
        <v>57</v>
      </c>
      <c r="I3" s="6" t="s">
        <v>3</v>
      </c>
      <c r="J3" s="6" t="s">
        <v>5</v>
      </c>
      <c r="K3" s="6" t="s">
        <v>6</v>
      </c>
      <c r="L3" s="6" t="s">
        <v>31</v>
      </c>
      <c r="M3" s="6" t="s">
        <v>32</v>
      </c>
      <c r="N3" s="6" t="s">
        <v>33</v>
      </c>
      <c r="O3" s="6" t="s">
        <v>34</v>
      </c>
      <c r="P3" s="6" t="s">
        <v>35</v>
      </c>
      <c r="Q3" s="16" t="s">
        <v>36</v>
      </c>
      <c r="R3" s="16" t="s">
        <v>37</v>
      </c>
      <c r="S3" s="18" t="s">
        <v>38</v>
      </c>
      <c r="T3" s="18" t="s">
        <v>39</v>
      </c>
    </row>
    <row r="4" spans="2:22" ht="45" x14ac:dyDescent="0.25">
      <c r="B4" s="3">
        <v>1</v>
      </c>
      <c r="C4" s="4" t="s">
        <v>50</v>
      </c>
      <c r="D4" s="4" t="s">
        <v>51</v>
      </c>
      <c r="E4" s="4">
        <v>5.9080000000000004</v>
      </c>
      <c r="F4" s="4">
        <f>3.28*E4</f>
        <v>19.378240000000002</v>
      </c>
      <c r="G4" s="3">
        <v>2023</v>
      </c>
      <c r="H4" s="4" t="s">
        <v>58</v>
      </c>
      <c r="I4" s="3" t="s">
        <v>30</v>
      </c>
      <c r="J4" s="7">
        <v>976.08699999999999</v>
      </c>
      <c r="K4" s="7">
        <f>10.7642*J4</f>
        <v>10506.7956854</v>
      </c>
      <c r="L4" s="3">
        <v>2023</v>
      </c>
      <c r="M4" s="3">
        <f>L4-G4</f>
        <v>0</v>
      </c>
      <c r="N4" s="3">
        <v>60</v>
      </c>
      <c r="O4" s="21">
        <v>0.1</v>
      </c>
      <c r="P4" s="3">
        <f>(1-O4)/N4</f>
        <v>1.5000000000000001E-2</v>
      </c>
      <c r="Q4" s="22">
        <v>1300</v>
      </c>
      <c r="R4" s="22">
        <f>Q4*K4</f>
        <v>13658834.39102</v>
      </c>
      <c r="S4" s="23">
        <f>R4*P4*IF(M4&gt;N4,N4,M4)</f>
        <v>0</v>
      </c>
      <c r="T4" s="23">
        <f>R4-S4</f>
        <v>13658834.39102</v>
      </c>
      <c r="V4" t="s">
        <v>44</v>
      </c>
    </row>
    <row r="5" spans="2:22" ht="45" x14ac:dyDescent="0.25">
      <c r="B5" s="3">
        <f>B4+1</f>
        <v>2</v>
      </c>
      <c r="C5" s="4" t="s">
        <v>50</v>
      </c>
      <c r="D5" s="4" t="s">
        <v>52</v>
      </c>
      <c r="E5" s="4">
        <v>5.9080000000000004</v>
      </c>
      <c r="F5" s="4">
        <f t="shared" ref="F5:F8" si="0">3.28*E5</f>
        <v>19.378240000000002</v>
      </c>
      <c r="G5" s="3">
        <v>2023</v>
      </c>
      <c r="H5" s="4" t="s">
        <v>59</v>
      </c>
      <c r="I5" s="3" t="s">
        <v>30</v>
      </c>
      <c r="J5" s="7">
        <v>976.08699999999999</v>
      </c>
      <c r="K5" s="7">
        <f t="shared" ref="K5:K9" si="1">10.7642*J5</f>
        <v>10506.7956854</v>
      </c>
      <c r="L5" s="3">
        <v>2023</v>
      </c>
      <c r="M5" s="3">
        <f>L5-G5</f>
        <v>0</v>
      </c>
      <c r="N5" s="3">
        <v>60</v>
      </c>
      <c r="O5" s="21">
        <v>0.1</v>
      </c>
      <c r="P5" s="3">
        <f t="shared" ref="P5:P8" si="2">(1-O5)/N5</f>
        <v>1.5000000000000001E-2</v>
      </c>
      <c r="Q5" s="22">
        <v>1300</v>
      </c>
      <c r="R5" s="22">
        <f t="shared" ref="R5:R8" si="3">Q5*K5</f>
        <v>13658834.39102</v>
      </c>
      <c r="S5" s="23">
        <f t="shared" ref="S5:S8" si="4">R5*P5*IF(M5&gt;N5,N5,M5)</f>
        <v>0</v>
      </c>
      <c r="T5" s="23">
        <f t="shared" ref="T5:T8" si="5">R5-S5</f>
        <v>13658834.39102</v>
      </c>
    </row>
    <row r="6" spans="2:22" ht="45" x14ac:dyDescent="0.25">
      <c r="B6" s="3">
        <f t="shared" ref="B6:B8" si="6">B5+1</f>
        <v>3</v>
      </c>
      <c r="C6" s="4" t="s">
        <v>50</v>
      </c>
      <c r="D6" s="4" t="s">
        <v>53</v>
      </c>
      <c r="E6" s="4">
        <v>4.24</v>
      </c>
      <c r="F6" s="4">
        <f t="shared" si="0"/>
        <v>13.9072</v>
      </c>
      <c r="G6" s="3">
        <v>2023</v>
      </c>
      <c r="H6" s="4" t="s">
        <v>60</v>
      </c>
      <c r="I6" s="3" t="s">
        <v>30</v>
      </c>
      <c r="J6" s="7">
        <v>976.08699999999999</v>
      </c>
      <c r="K6" s="7">
        <f t="shared" si="1"/>
        <v>10506.7956854</v>
      </c>
      <c r="L6" s="3">
        <v>2023</v>
      </c>
      <c r="M6" s="3">
        <f>L6-G6</f>
        <v>0</v>
      </c>
      <c r="N6" s="3">
        <v>60</v>
      </c>
      <c r="O6" s="21">
        <v>0.1</v>
      </c>
      <c r="P6" s="3">
        <f t="shared" si="2"/>
        <v>1.5000000000000001E-2</v>
      </c>
      <c r="Q6" s="22">
        <v>1200</v>
      </c>
      <c r="R6" s="22">
        <f t="shared" si="3"/>
        <v>12608154.822480001</v>
      </c>
      <c r="S6" s="23">
        <f t="shared" si="4"/>
        <v>0</v>
      </c>
      <c r="T6" s="23">
        <f t="shared" si="5"/>
        <v>12608154.822480001</v>
      </c>
    </row>
    <row r="7" spans="2:22" ht="30" x14ac:dyDescent="0.25">
      <c r="B7" s="3">
        <f t="shared" si="6"/>
        <v>4</v>
      </c>
      <c r="C7" s="4" t="s">
        <v>54</v>
      </c>
      <c r="D7" s="4" t="s">
        <v>51</v>
      </c>
      <c r="E7" s="4">
        <v>3.4</v>
      </c>
      <c r="F7" s="4">
        <f t="shared" si="0"/>
        <v>11.151999999999999</v>
      </c>
      <c r="G7" s="3">
        <v>2023</v>
      </c>
      <c r="H7" s="4" t="s">
        <v>61</v>
      </c>
      <c r="I7" s="3" t="s">
        <v>30</v>
      </c>
      <c r="J7" s="7">
        <v>9.4905000000000008</v>
      </c>
      <c r="K7" s="7">
        <f t="shared" si="1"/>
        <v>102.15764010000001</v>
      </c>
      <c r="L7" s="3">
        <v>2023</v>
      </c>
      <c r="M7" s="3">
        <f>L7-G7</f>
        <v>0</v>
      </c>
      <c r="N7" s="3">
        <v>60</v>
      </c>
      <c r="O7" s="21">
        <v>0.1</v>
      </c>
      <c r="P7" s="3">
        <f t="shared" si="2"/>
        <v>1.5000000000000001E-2</v>
      </c>
      <c r="Q7" s="22">
        <v>1200</v>
      </c>
      <c r="R7" s="22">
        <f t="shared" si="3"/>
        <v>122589.16812000002</v>
      </c>
      <c r="S7" s="23">
        <f t="shared" si="4"/>
        <v>0</v>
      </c>
      <c r="T7" s="23">
        <f t="shared" si="5"/>
        <v>122589.16812000002</v>
      </c>
    </row>
    <row r="8" spans="2:22" ht="30" x14ac:dyDescent="0.25">
      <c r="B8" s="3">
        <f t="shared" si="6"/>
        <v>5</v>
      </c>
      <c r="C8" s="4" t="s">
        <v>55</v>
      </c>
      <c r="D8" s="4" t="s">
        <v>51</v>
      </c>
      <c r="E8" s="4">
        <v>3.4</v>
      </c>
      <c r="F8" s="4">
        <f t="shared" si="0"/>
        <v>11.151999999999999</v>
      </c>
      <c r="G8" s="3">
        <v>2023</v>
      </c>
      <c r="H8" s="4" t="s">
        <v>61</v>
      </c>
      <c r="I8" s="3" t="s">
        <v>30</v>
      </c>
      <c r="J8" s="7">
        <v>10.130000000000001</v>
      </c>
      <c r="K8" s="7">
        <f t="shared" si="1"/>
        <v>109.04134600000002</v>
      </c>
      <c r="L8" s="3">
        <v>2023</v>
      </c>
      <c r="M8" s="3">
        <f>L8-G8</f>
        <v>0</v>
      </c>
      <c r="N8" s="3">
        <v>60</v>
      </c>
      <c r="O8" s="21">
        <v>0.1</v>
      </c>
      <c r="P8" s="3">
        <f t="shared" si="2"/>
        <v>1.5000000000000001E-2</v>
      </c>
      <c r="Q8" s="22">
        <v>1200</v>
      </c>
      <c r="R8" s="22">
        <f t="shared" si="3"/>
        <v>130849.61520000003</v>
      </c>
      <c r="S8" s="23">
        <f t="shared" si="4"/>
        <v>0</v>
      </c>
      <c r="T8" s="23">
        <f t="shared" si="5"/>
        <v>130849.61520000003</v>
      </c>
    </row>
    <row r="9" spans="2:22" x14ac:dyDescent="0.25">
      <c r="B9" s="38" t="s">
        <v>8</v>
      </c>
      <c r="C9" s="39"/>
      <c r="D9" s="39"/>
      <c r="E9" s="39"/>
      <c r="F9" s="39"/>
      <c r="G9" s="39"/>
      <c r="H9" s="39"/>
      <c r="I9" s="40"/>
      <c r="J9" s="20">
        <f>SUM(J4:J8)</f>
        <v>2947.8815</v>
      </c>
      <c r="K9" s="20">
        <f t="shared" si="1"/>
        <v>31731.586042300001</v>
      </c>
      <c r="L9" s="3"/>
      <c r="M9" s="3"/>
      <c r="N9" s="3"/>
      <c r="O9" s="3"/>
      <c r="P9" s="3"/>
      <c r="Q9" s="22"/>
      <c r="R9" s="24">
        <f>SUM(R4:R8)</f>
        <v>40179262.387839995</v>
      </c>
      <c r="S9" s="25">
        <f>SUM(S4:S8)</f>
        <v>0</v>
      </c>
      <c r="T9" s="25">
        <f>SUM(T4:T8)</f>
        <v>40179262.387839995</v>
      </c>
    </row>
    <row r="10" spans="2:22" x14ac:dyDescent="0.25">
      <c r="B10" s="44" t="s">
        <v>45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6"/>
    </row>
    <row r="11" spans="2:22" ht="27" customHeight="1" x14ac:dyDescent="0.25">
      <c r="B11" s="50" t="s">
        <v>76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9"/>
    </row>
    <row r="12" spans="2:22" x14ac:dyDescent="0.25">
      <c r="B12" s="47" t="s">
        <v>70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9"/>
    </row>
    <row r="13" spans="2:22" x14ac:dyDescent="0.25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/>
    </row>
    <row r="15" spans="2:22" ht="45" x14ac:dyDescent="0.25">
      <c r="G15" s="27" t="s">
        <v>43</v>
      </c>
      <c r="H15" s="27"/>
      <c r="J15" s="26" t="s">
        <v>41</v>
      </c>
      <c r="L15" s="6" t="s">
        <v>31</v>
      </c>
      <c r="M15" s="6" t="s">
        <v>32</v>
      </c>
      <c r="N15" s="6" t="s">
        <v>33</v>
      </c>
      <c r="O15" s="6" t="s">
        <v>34</v>
      </c>
      <c r="P15" s="6" t="s">
        <v>35</v>
      </c>
      <c r="Q15" s="19" t="s">
        <v>42</v>
      </c>
      <c r="R15" s="16" t="s">
        <v>37</v>
      </c>
      <c r="S15" s="18" t="s">
        <v>38</v>
      </c>
      <c r="T15" s="18" t="s">
        <v>39</v>
      </c>
    </row>
    <row r="16" spans="2:22" s="1" customFormat="1" ht="30" x14ac:dyDescent="0.25">
      <c r="C16" s="27" t="s">
        <v>40</v>
      </c>
      <c r="G16" s="1">
        <v>2023</v>
      </c>
      <c r="J16" s="1">
        <v>193</v>
      </c>
      <c r="L16" s="1">
        <v>2023</v>
      </c>
      <c r="M16" s="1">
        <f>L16-G16</f>
        <v>0</v>
      </c>
      <c r="N16" s="1">
        <v>60</v>
      </c>
      <c r="O16" s="28">
        <v>0.1</v>
      </c>
      <c r="P16" s="1">
        <f>(1-O16)/N16</f>
        <v>1.5000000000000001E-2</v>
      </c>
      <c r="Q16" s="29">
        <v>5000</v>
      </c>
      <c r="R16" s="29">
        <f>Q16*J16</f>
        <v>965000</v>
      </c>
      <c r="S16" s="30">
        <f>R16*P16*IF(M16&gt;N16,N16,M16)</f>
        <v>0</v>
      </c>
      <c r="T16" s="30">
        <f>R16-S16</f>
        <v>965000</v>
      </c>
    </row>
    <row r="20" spans="3:21" ht="45" x14ac:dyDescent="0.25">
      <c r="C20" s="27" t="s">
        <v>72</v>
      </c>
      <c r="D20" s="31">
        <f>T9+T16</f>
        <v>41144262.387839995</v>
      </c>
    </row>
    <row r="21" spans="3:21" x14ac:dyDescent="0.25">
      <c r="C21" s="36" t="s">
        <v>71</v>
      </c>
      <c r="D21" s="37">
        <f>'Land Calculation'!G8</f>
        <v>10975250</v>
      </c>
      <c r="J21" s="1">
        <f>24.7*57</f>
        <v>1407.8999999999999</v>
      </c>
      <c r="K21" s="1">
        <f>30.7*65</f>
        <v>1995.5</v>
      </c>
      <c r="L21">
        <f>5.908+5.908+4.24</f>
        <v>16.056000000000001</v>
      </c>
    </row>
    <row r="22" spans="3:21" x14ac:dyDescent="0.25">
      <c r="C22" s="36" t="s">
        <v>8</v>
      </c>
      <c r="D22" s="31">
        <f>SUM(D20:D21)</f>
        <v>52119512.387839995</v>
      </c>
    </row>
    <row r="23" spans="3:21" ht="42" customHeight="1" x14ac:dyDescent="0.25">
      <c r="H23" s="6" t="s">
        <v>68</v>
      </c>
      <c r="I23" s="33" t="s">
        <v>62</v>
      </c>
      <c r="J23" s="33" t="s">
        <v>63</v>
      </c>
      <c r="K23" s="33" t="s">
        <v>67</v>
      </c>
      <c r="P23" t="s">
        <v>69</v>
      </c>
    </row>
    <row r="24" spans="3:21" ht="30" x14ac:dyDescent="0.25">
      <c r="C24" s="5" t="s">
        <v>73</v>
      </c>
      <c r="D24" s="1">
        <v>52000000</v>
      </c>
      <c r="H24" s="3" t="s">
        <v>64</v>
      </c>
      <c r="I24" s="3">
        <f>13.079+6.547</f>
        <v>19.626000000000001</v>
      </c>
      <c r="J24" s="3">
        <f>18.579+31.163</f>
        <v>49.742000000000004</v>
      </c>
      <c r="K24" s="7">
        <f>J24*I24</f>
        <v>976.23649200000011</v>
      </c>
      <c r="P24" s="35">
        <f>J9/1995.5</f>
        <v>1.4772645953395138</v>
      </c>
    </row>
    <row r="25" spans="3:21" x14ac:dyDescent="0.25">
      <c r="C25" s="5" t="s">
        <v>74</v>
      </c>
      <c r="D25" s="1">
        <f>0.85*D24</f>
        <v>44200000</v>
      </c>
      <c r="H25" s="3" t="s">
        <v>65</v>
      </c>
      <c r="I25" s="3">
        <v>3.33</v>
      </c>
      <c r="J25" s="3">
        <v>2.85</v>
      </c>
      <c r="K25" s="7">
        <f>J25*I25</f>
        <v>9.4905000000000008</v>
      </c>
    </row>
    <row r="26" spans="3:21" x14ac:dyDescent="0.25">
      <c r="C26" s="5" t="s">
        <v>75</v>
      </c>
      <c r="D26" s="1">
        <f>0.75*D24</f>
        <v>39000000</v>
      </c>
      <c r="H26" s="3" t="s">
        <v>66</v>
      </c>
      <c r="I26" s="3">
        <v>3.2850000000000001</v>
      </c>
      <c r="J26" s="3">
        <v>3.08</v>
      </c>
      <c r="K26" s="7">
        <f t="shared" ref="K26" si="7">J26*I26</f>
        <v>10.117800000000001</v>
      </c>
      <c r="T26" s="17">
        <f>770000000/U26</f>
        <v>5943.8131313131316</v>
      </c>
      <c r="U26">
        <f>1393920/10.76</f>
        <v>129546.46840148699</v>
      </c>
    </row>
    <row r="27" spans="3:21" x14ac:dyDescent="0.25">
      <c r="H27" s="41" t="s">
        <v>46</v>
      </c>
      <c r="I27" s="42"/>
      <c r="J27" s="43"/>
      <c r="K27" s="34">
        <f>SUM(K24:K26)</f>
        <v>995.8447920000001</v>
      </c>
    </row>
  </sheetData>
  <mergeCells count="6">
    <mergeCell ref="B9:I9"/>
    <mergeCell ref="H27:J27"/>
    <mergeCell ref="B10:T10"/>
    <mergeCell ref="B11:T11"/>
    <mergeCell ref="B12:T12"/>
    <mergeCell ref="B13:T13"/>
  </mergeCells>
  <dataValidations count="1">
    <dataValidation type="list" allowBlank="1" showInputMessage="1" showErrorMessage="1" sqref="I4:I8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8"/>
  <sheetViews>
    <sheetView workbookViewId="0">
      <selection activeCell="C7" sqref="C7"/>
    </sheetView>
  </sheetViews>
  <sheetFormatPr defaultRowHeight="15" x14ac:dyDescent="0.25"/>
  <cols>
    <col min="3" max="3" width="27.85546875" bestFit="1" customWidth="1"/>
    <col min="4" max="4" width="24.5703125" bestFit="1" customWidth="1"/>
    <col min="5" max="5" width="21.28515625" customWidth="1"/>
  </cols>
  <sheetData>
    <row r="6" spans="2:5" s="11" customFormat="1" x14ac:dyDescent="0.25">
      <c r="B6" s="8" t="s">
        <v>14</v>
      </c>
      <c r="C6" s="8" t="s">
        <v>11</v>
      </c>
      <c r="D6" s="8" t="s">
        <v>12</v>
      </c>
      <c r="E6" s="8" t="s">
        <v>13</v>
      </c>
    </row>
    <row r="7" spans="2:5" x14ac:dyDescent="0.25">
      <c r="B7" s="9">
        <v>1</v>
      </c>
      <c r="C7" s="9" t="s">
        <v>9</v>
      </c>
      <c r="D7" s="9" t="s">
        <v>10</v>
      </c>
      <c r="E7" s="9">
        <v>1080</v>
      </c>
    </row>
    <row r="8" spans="2:5" x14ac:dyDescent="0.25">
      <c r="B8" s="9"/>
      <c r="C8" s="9"/>
      <c r="D8" s="9"/>
      <c r="E8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9"/>
  <sheetViews>
    <sheetView workbookViewId="0">
      <selection activeCell="E18" sqref="E18"/>
    </sheetView>
  </sheetViews>
  <sheetFormatPr defaultRowHeight="15" x14ac:dyDescent="0.25"/>
  <cols>
    <col min="3" max="3" width="30" customWidth="1"/>
    <col min="4" max="4" width="27.5703125" customWidth="1"/>
    <col min="5" max="5" width="20.140625" customWidth="1"/>
  </cols>
  <sheetData>
    <row r="7" spans="2:5" x14ac:dyDescent="0.25">
      <c r="B7" s="8" t="s">
        <v>14</v>
      </c>
      <c r="C7" s="8" t="s">
        <v>11</v>
      </c>
      <c r="D7" s="8" t="s">
        <v>12</v>
      </c>
      <c r="E7" s="8" t="s">
        <v>17</v>
      </c>
    </row>
    <row r="8" spans="2:5" x14ac:dyDescent="0.25">
      <c r="B8" s="9">
        <v>1</v>
      </c>
      <c r="C8" s="9" t="s">
        <v>15</v>
      </c>
      <c r="D8" s="9" t="s">
        <v>16</v>
      </c>
      <c r="E8" s="9">
        <v>5250</v>
      </c>
    </row>
    <row r="9" spans="2:5" x14ac:dyDescent="0.25">
      <c r="B9" s="9"/>
      <c r="C9" s="9"/>
      <c r="D9" s="9"/>
      <c r="E9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17"/>
  <sheetViews>
    <sheetView workbookViewId="0"/>
  </sheetViews>
  <sheetFormatPr defaultRowHeight="15" x14ac:dyDescent="0.25"/>
  <cols>
    <col min="3" max="3" width="39.28515625" bestFit="1" customWidth="1"/>
    <col min="4" max="4" width="34.140625" bestFit="1" customWidth="1"/>
    <col min="5" max="5" width="15.28515625" customWidth="1"/>
  </cols>
  <sheetData>
    <row r="7" spans="2:5" x14ac:dyDescent="0.25">
      <c r="B7" s="8" t="s">
        <v>14</v>
      </c>
      <c r="C7" s="8" t="s">
        <v>11</v>
      </c>
      <c r="D7" s="8" t="s">
        <v>12</v>
      </c>
      <c r="E7" s="8" t="s">
        <v>17</v>
      </c>
    </row>
    <row r="8" spans="2:5" x14ac:dyDescent="0.25">
      <c r="B8" s="9">
        <v>1</v>
      </c>
      <c r="C8" s="9" t="s">
        <v>18</v>
      </c>
      <c r="D8" s="9" t="s">
        <v>19</v>
      </c>
      <c r="E8" s="13">
        <v>18</v>
      </c>
    </row>
    <row r="9" spans="2:5" ht="34.5" customHeight="1" x14ac:dyDescent="0.25">
      <c r="B9" s="9">
        <v>2</v>
      </c>
      <c r="C9" s="10" t="s">
        <v>20</v>
      </c>
      <c r="D9" s="10" t="s">
        <v>21</v>
      </c>
      <c r="E9" s="13">
        <v>47.25</v>
      </c>
    </row>
    <row r="10" spans="2:5" x14ac:dyDescent="0.25">
      <c r="B10" s="9">
        <v>3</v>
      </c>
      <c r="C10" s="9" t="s">
        <v>22</v>
      </c>
      <c r="D10" s="9" t="s">
        <v>23</v>
      </c>
      <c r="E10" s="13">
        <v>46.45</v>
      </c>
    </row>
    <row r="11" spans="2:5" x14ac:dyDescent="0.25">
      <c r="B11" s="9">
        <v>4</v>
      </c>
      <c r="C11" s="9" t="s">
        <v>24</v>
      </c>
      <c r="D11" s="9" t="s">
        <v>25</v>
      </c>
      <c r="E11" s="12" t="s">
        <v>29</v>
      </c>
    </row>
    <row r="12" spans="2:5" x14ac:dyDescent="0.25">
      <c r="B12" s="9">
        <v>5</v>
      </c>
      <c r="C12" s="9" t="s">
        <v>26</v>
      </c>
      <c r="D12" s="9" t="s">
        <v>25</v>
      </c>
      <c r="E12" s="12" t="s">
        <v>29</v>
      </c>
    </row>
    <row r="13" spans="2:5" x14ac:dyDescent="0.25">
      <c r="B13" s="9">
        <v>6</v>
      </c>
      <c r="C13" s="9" t="s">
        <v>27</v>
      </c>
      <c r="D13" s="9" t="s">
        <v>25</v>
      </c>
      <c r="E13" s="12" t="s">
        <v>29</v>
      </c>
    </row>
    <row r="14" spans="2:5" x14ac:dyDescent="0.25">
      <c r="B14" s="9">
        <v>7</v>
      </c>
      <c r="C14" s="9" t="s">
        <v>28</v>
      </c>
      <c r="D14" s="9" t="s">
        <v>23</v>
      </c>
      <c r="E14" s="12" t="s">
        <v>29</v>
      </c>
    </row>
    <row r="15" spans="2:5" x14ac:dyDescent="0.25">
      <c r="B15" s="9"/>
      <c r="C15" s="9"/>
      <c r="D15" s="9"/>
      <c r="E15" s="9"/>
    </row>
    <row r="16" spans="2:5" x14ac:dyDescent="0.25">
      <c r="B16" s="9"/>
      <c r="C16" s="9"/>
      <c r="D16" s="9"/>
      <c r="E16" s="9"/>
    </row>
    <row r="17" spans="2:5" x14ac:dyDescent="0.25">
      <c r="B17" s="9"/>
      <c r="C17" s="9"/>
      <c r="D17" s="9"/>
      <c r="E1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Land Calculation</vt:lpstr>
      <vt:lpstr>Building Sheet</vt:lpstr>
      <vt:lpstr>Boundary Wall Length</vt:lpstr>
      <vt:lpstr>Lenght or Area of Road</vt:lpstr>
      <vt:lpstr>Drainage length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Anirban Roy</cp:lastModifiedBy>
  <dcterms:created xsi:type="dcterms:W3CDTF">2016-02-17T05:50:56Z</dcterms:created>
  <dcterms:modified xsi:type="dcterms:W3CDTF">2023-09-18T12:42:52Z</dcterms:modified>
</cp:coreProperties>
</file>