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In Progress Files\Manas Upmanyu\DLF\DLF Cyber City Developers Ltd\BUILDING 9B\"/>
    </mc:Choice>
  </mc:AlternateContent>
  <xr:revisionPtr revIDLastSave="0" documentId="13_ncr:1_{D475563F-76B0-4748-BD00-467B8247FC73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Land" sheetId="13" r:id="rId1"/>
    <sheet name="Building" sheetId="9" r:id="rId2"/>
  </sheets>
  <definedNames>
    <definedName name="_xlnm.Print_Area" localSheetId="1">Building!$B$1:$R$25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9" l="1"/>
  <c r="E28" i="9"/>
  <c r="N29" i="9" l="1"/>
  <c r="N28" i="9"/>
  <c r="E22" i="9"/>
  <c r="L21" i="9"/>
  <c r="I21" i="9"/>
  <c r="L5" i="9"/>
  <c r="I5" i="9"/>
  <c r="F5" i="9"/>
  <c r="N5" i="9" s="1"/>
  <c r="O5" i="9" s="1"/>
  <c r="P5" i="9" s="1"/>
  <c r="R5" i="9" s="1"/>
  <c r="L4" i="9"/>
  <c r="I4" i="9"/>
  <c r="F4" i="9"/>
  <c r="N4" i="9" s="1"/>
  <c r="L3" i="9"/>
  <c r="I3" i="9"/>
  <c r="F3" i="9"/>
  <c r="F21" i="9"/>
  <c r="N21" i="9" s="1"/>
  <c r="N3" i="9" l="1"/>
  <c r="O21" i="9"/>
  <c r="P21" i="9" s="1"/>
  <c r="R21" i="9" s="1"/>
  <c r="O4" i="9"/>
  <c r="P4" i="9" s="1"/>
  <c r="R4" i="9" s="1"/>
  <c r="O3" i="9"/>
  <c r="P3" i="9" s="1"/>
  <c r="C12" i="13"/>
  <c r="C11" i="13"/>
  <c r="C15" i="13"/>
  <c r="F6" i="13"/>
  <c r="C7" i="13"/>
  <c r="L20" i="9"/>
  <c r="I20" i="9"/>
  <c r="L19" i="9"/>
  <c r="I19" i="9"/>
  <c r="L18" i="9"/>
  <c r="I18" i="9"/>
  <c r="L17" i="9"/>
  <c r="I17" i="9"/>
  <c r="L16" i="9"/>
  <c r="I16" i="9"/>
  <c r="L15" i="9"/>
  <c r="I15" i="9"/>
  <c r="L14" i="9"/>
  <c r="I14" i="9"/>
  <c r="L13" i="9"/>
  <c r="I13" i="9"/>
  <c r="F20" i="9"/>
  <c r="N20" i="9" s="1"/>
  <c r="F19" i="9"/>
  <c r="N19" i="9" s="1"/>
  <c r="F18" i="9"/>
  <c r="N18" i="9" s="1"/>
  <c r="F17" i="9"/>
  <c r="N17" i="9" s="1"/>
  <c r="F16" i="9"/>
  <c r="N16" i="9" s="1"/>
  <c r="F15" i="9"/>
  <c r="N15" i="9" s="1"/>
  <c r="F14" i="9"/>
  <c r="N14" i="9" s="1"/>
  <c r="F13" i="9"/>
  <c r="N13" i="9" s="1"/>
  <c r="L12" i="9"/>
  <c r="I12" i="9"/>
  <c r="F12" i="9"/>
  <c r="N12" i="9" s="1"/>
  <c r="L11" i="9"/>
  <c r="I11" i="9"/>
  <c r="F11" i="9"/>
  <c r="N11" i="9" s="1"/>
  <c r="L10" i="9"/>
  <c r="I10" i="9"/>
  <c r="F10" i="9"/>
  <c r="N10" i="9" s="1"/>
  <c r="L9" i="9"/>
  <c r="I9" i="9"/>
  <c r="F9" i="9"/>
  <c r="N9" i="9" s="1"/>
  <c r="L8" i="9"/>
  <c r="I8" i="9"/>
  <c r="F8" i="9"/>
  <c r="N8" i="9" s="1"/>
  <c r="L7" i="9"/>
  <c r="I7" i="9"/>
  <c r="F7" i="9"/>
  <c r="N7" i="9" s="1"/>
  <c r="L6" i="9"/>
  <c r="I6" i="9"/>
  <c r="F6" i="9"/>
  <c r="F22" i="9" s="1"/>
  <c r="R3" i="9" l="1"/>
  <c r="O15" i="9"/>
  <c r="P15" i="9" s="1"/>
  <c r="R15" i="9" s="1"/>
  <c r="O19" i="9"/>
  <c r="P19" i="9" s="1"/>
  <c r="R19" i="9" s="1"/>
  <c r="O13" i="9"/>
  <c r="P13" i="9" s="1"/>
  <c r="R13" i="9" s="1"/>
  <c r="O17" i="9"/>
  <c r="P17" i="9" s="1"/>
  <c r="R17" i="9" s="1"/>
  <c r="N6" i="9"/>
  <c r="N22" i="9" s="1"/>
  <c r="O14" i="9"/>
  <c r="P14" i="9" s="1"/>
  <c r="R14" i="9" s="1"/>
  <c r="O16" i="9"/>
  <c r="P16" i="9" s="1"/>
  <c r="R16" i="9" s="1"/>
  <c r="O18" i="9"/>
  <c r="P18" i="9" s="1"/>
  <c r="R18" i="9" s="1"/>
  <c r="O20" i="9"/>
  <c r="P20" i="9" s="1"/>
  <c r="R20" i="9" s="1"/>
  <c r="O9" i="9"/>
  <c r="P9" i="9" s="1"/>
  <c r="R9" i="9" s="1"/>
  <c r="O10" i="9"/>
  <c r="P10" i="9" s="1"/>
  <c r="R10" i="9" s="1"/>
  <c r="O8" i="9"/>
  <c r="P8" i="9" s="1"/>
  <c r="R8" i="9" s="1"/>
  <c r="O12" i="9"/>
  <c r="P12" i="9" s="1"/>
  <c r="R12" i="9" s="1"/>
  <c r="O7" i="9"/>
  <c r="P7" i="9" s="1"/>
  <c r="R7" i="9" s="1"/>
  <c r="O11" i="9"/>
  <c r="P11" i="9" s="1"/>
  <c r="R11" i="9" s="1"/>
  <c r="O6" i="9" l="1"/>
  <c r="P6" i="9" s="1"/>
  <c r="P22" i="9" s="1"/>
  <c r="R6" i="9" l="1"/>
  <c r="R22" i="9" s="1"/>
  <c r="C8" i="13" s="1"/>
  <c r="C9" i="13" s="1"/>
  <c r="S6" i="9"/>
  <c r="U6" i="9" l="1"/>
</calcChain>
</file>

<file path=xl/sharedStrings.xml><?xml version="1.0" encoding="utf-8"?>
<sst xmlns="http://schemas.openxmlformats.org/spreadsheetml/2006/main" count="71" uniqueCount="52">
  <si>
    <t>Floor</t>
  </si>
  <si>
    <t>Year of Construction</t>
  </si>
  <si>
    <t>Type of Structure</t>
  </si>
  <si>
    <t>Salvage value</t>
  </si>
  <si>
    <t>TOTAL</t>
  </si>
  <si>
    <t>Depreciation Rate</t>
  </si>
  <si>
    <t>Discounting Factor</t>
  </si>
  <si>
    <t>Remarks:</t>
  </si>
  <si>
    <t xml:space="preserve"> RCC frame structure with  brick wall </t>
  </si>
  <si>
    <t>Gross Replacement Value</t>
  </si>
  <si>
    <t>Depreciation</t>
  </si>
  <si>
    <t>Depreciated Value</t>
  </si>
  <si>
    <t>Depreciated Replacement Market Value</t>
  </si>
  <si>
    <t>Area
(in sq.mtr.)</t>
  </si>
  <si>
    <t>Area
(in sq.ft.)</t>
  </si>
  <si>
    <t>Height (in ft.)</t>
  </si>
  <si>
    <t>Total Life Consumed 
(in years)</t>
  </si>
  <si>
    <t>Total Economical Life
(in years)</t>
  </si>
  <si>
    <t>Plinth Area  Rate 
(in per sq.ft.)</t>
  </si>
  <si>
    <t>1. All the details pertaining to the building area statement such as area, floor, etc. has been taken on the basis of the documents provided to us.</t>
  </si>
  <si>
    <t>3. The valuation is done by considering the Depreciated Replacement Cost Approach.</t>
  </si>
  <si>
    <t>S. No.</t>
  </si>
  <si>
    <t>First</t>
  </si>
  <si>
    <t>Second</t>
  </si>
  <si>
    <t>Third</t>
  </si>
  <si>
    <t>Fourth</t>
  </si>
  <si>
    <t>Fifth</t>
  </si>
  <si>
    <t>Ground</t>
  </si>
  <si>
    <t>4. All the buildings are situated at DLF Cybercity, Gurugram, Haryana.</t>
  </si>
  <si>
    <t>Sixth</t>
  </si>
  <si>
    <t>Seventh</t>
  </si>
  <si>
    <t>Eighth</t>
  </si>
  <si>
    <t>Tenth</t>
  </si>
  <si>
    <t>Eleventh</t>
  </si>
  <si>
    <t>Nineth</t>
  </si>
  <si>
    <t>Twelfth</t>
  </si>
  <si>
    <t>Fourteenth</t>
  </si>
  <si>
    <t>Fifteenth</t>
  </si>
  <si>
    <t>Area</t>
  </si>
  <si>
    <t>Rate</t>
  </si>
  <si>
    <t>per sq.yds.</t>
  </si>
  <si>
    <t>Value</t>
  </si>
  <si>
    <t>Acres</t>
  </si>
  <si>
    <t>sq.yds.</t>
  </si>
  <si>
    <t>per sq.ft.</t>
  </si>
  <si>
    <t>Guideline Rate</t>
  </si>
  <si>
    <t>Basement Level-1</t>
  </si>
  <si>
    <t>Basement Level-2</t>
  </si>
  <si>
    <t>Basement Level-3</t>
  </si>
  <si>
    <t>Sixteenth</t>
  </si>
  <si>
    <t>Land Value</t>
  </si>
  <si>
    <t>Building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</si>
</sst>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&quot;₹&quot;\ * #,##0.0000_ ;_ &quot;₹&quot;\ * \-#,##0.0000_ ;_ &quot;₹&quot;\ * &quot;-&quot;??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1" applyFon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3" applyNumberFormat="1" applyFont="1" applyAlignment="1">
      <alignment horizontal="center"/>
    </xf>
    <xf numFmtId="167" fontId="0" fillId="0" borderId="0" xfId="0" applyNumberFormat="1"/>
    <xf numFmtId="164" fontId="2" fillId="0" borderId="1" xfId="3" applyNumberFormat="1" applyFont="1" applyBorder="1" applyAlignment="1">
      <alignment horizontal="left" vertical="center"/>
    </xf>
    <xf numFmtId="164" fontId="0" fillId="0" borderId="0" xfId="3" applyNumberFormat="1" applyFont="1"/>
    <xf numFmtId="164" fontId="0" fillId="0" borderId="1" xfId="3" applyNumberFormat="1" applyFont="1" applyFill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0" xfId="3" applyFont="1"/>
    <xf numFmtId="43" fontId="2" fillId="0" borderId="1" xfId="3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0" borderId="0" xfId="3" applyNumberFormat="1" applyFont="1"/>
    <xf numFmtId="164" fontId="2" fillId="0" borderId="0" xfId="0" applyNumberFormat="1" applyFont="1"/>
    <xf numFmtId="43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77D7-6406-4011-84D5-2171491B2C57}">
  <dimension ref="B4:G15"/>
  <sheetViews>
    <sheetView tabSelected="1" workbookViewId="0">
      <selection activeCell="C11" sqref="C11"/>
    </sheetView>
  </sheetViews>
  <sheetFormatPr defaultRowHeight="15" x14ac:dyDescent="0.25"/>
  <cols>
    <col min="2" max="2" width="14.28515625" bestFit="1" customWidth="1"/>
    <col min="3" max="3" width="15.28515625" bestFit="1" customWidth="1"/>
    <col min="7" max="7" width="14.28515625" bestFit="1" customWidth="1"/>
    <col min="8" max="8" width="11" bestFit="1" customWidth="1"/>
  </cols>
  <sheetData>
    <row r="4" spans="2:7" x14ac:dyDescent="0.25">
      <c r="B4" t="s">
        <v>38</v>
      </c>
      <c r="C4">
        <v>4.5199999999999996</v>
      </c>
      <c r="D4" t="s">
        <v>42</v>
      </c>
    </row>
    <row r="5" spans="2:7" x14ac:dyDescent="0.25">
      <c r="C5" s="16">
        <v>21876.799999999999</v>
      </c>
      <c r="D5" t="s">
        <v>43</v>
      </c>
      <c r="F5" s="16"/>
    </row>
    <row r="6" spans="2:7" x14ac:dyDescent="0.25">
      <c r="B6" t="s">
        <v>39</v>
      </c>
      <c r="C6" s="16">
        <v>425000</v>
      </c>
      <c r="D6" t="s">
        <v>40</v>
      </c>
      <c r="F6" s="16">
        <f>C6/9</f>
        <v>47222.222222222219</v>
      </c>
      <c r="G6" t="s">
        <v>44</v>
      </c>
    </row>
    <row r="7" spans="2:7" x14ac:dyDescent="0.25">
      <c r="B7" t="s">
        <v>50</v>
      </c>
      <c r="C7" s="16">
        <f>C5*C6</f>
        <v>9297640000</v>
      </c>
    </row>
    <row r="8" spans="2:7" x14ac:dyDescent="0.25">
      <c r="B8" t="s">
        <v>51</v>
      </c>
      <c r="C8" s="16">
        <f>Building!R22</f>
        <v>1228515375.7352614</v>
      </c>
    </row>
    <row r="9" spans="2:7" x14ac:dyDescent="0.25">
      <c r="C9" s="28">
        <f>SUM(C7:C8)</f>
        <v>10526155375.735262</v>
      </c>
    </row>
    <row r="10" spans="2:7" x14ac:dyDescent="0.25">
      <c r="C10" s="16">
        <v>10530000000</v>
      </c>
    </row>
    <row r="11" spans="2:7" x14ac:dyDescent="0.25">
      <c r="C11" s="16">
        <f>C10*0.85</f>
        <v>8950500000</v>
      </c>
    </row>
    <row r="12" spans="2:7" x14ac:dyDescent="0.25">
      <c r="C12" s="16">
        <f>C10*0.75</f>
        <v>7897500000</v>
      </c>
      <c r="G12" s="16"/>
    </row>
    <row r="13" spans="2:7" x14ac:dyDescent="0.25">
      <c r="C13" s="16"/>
    </row>
    <row r="14" spans="2:7" x14ac:dyDescent="0.25">
      <c r="B14" t="s">
        <v>45</v>
      </c>
      <c r="C14">
        <v>49500</v>
      </c>
      <c r="D14" t="s">
        <v>40</v>
      </c>
    </row>
    <row r="15" spans="2:7" x14ac:dyDescent="0.25">
      <c r="B15" t="s">
        <v>41</v>
      </c>
      <c r="C15" s="29">
        <f>C14*C5</f>
        <v>1082901600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65F5-87A3-4562-A4FD-5BAA5BA17C62}">
  <dimension ref="B2:V29"/>
  <sheetViews>
    <sheetView zoomScale="85" zoomScaleNormal="85" zoomScaleSheetLayoutView="85" workbookViewId="0">
      <selection activeCell="T6" activeCellId="1" sqref="T6"/>
    </sheetView>
  </sheetViews>
  <sheetFormatPr defaultRowHeight="15" x14ac:dyDescent="0.25"/>
  <cols>
    <col min="1" max="1" width="5.140625" customWidth="1"/>
    <col min="2" max="2" width="6.5703125" customWidth="1"/>
    <col min="3" max="3" width="12.7109375" style="11" customWidth="1"/>
    <col min="4" max="4" width="20.42578125" style="11" customWidth="1"/>
    <col min="5" max="5" width="12.7109375" style="11" bestFit="1" customWidth="1"/>
    <col min="6" max="6" width="8.85546875" style="13" customWidth="1"/>
    <col min="7" max="7" width="8.85546875" customWidth="1"/>
    <col min="8" max="8" width="12.28515625" bestFit="1" customWidth="1"/>
    <col min="9" max="9" width="12" bestFit="1" customWidth="1"/>
    <col min="10" max="10" width="11.140625" customWidth="1"/>
    <col min="11" max="11" width="7.7109375" hidden="1" customWidth="1"/>
    <col min="12" max="12" width="16.28515625" hidden="1" customWidth="1"/>
    <col min="13" max="13" width="12.85546875" customWidth="1"/>
    <col min="14" max="14" width="16" bestFit="1" customWidth="1"/>
    <col min="15" max="15" width="13.42578125" hidden="1" customWidth="1"/>
    <col min="16" max="16" width="16.140625" hidden="1" customWidth="1"/>
    <col min="17" max="17" width="11.42578125" hidden="1" customWidth="1"/>
    <col min="18" max="18" width="15.42578125" style="12" bestFit="1" customWidth="1"/>
    <col min="19" max="19" width="17" bestFit="1" customWidth="1"/>
    <col min="20" max="20" width="16.42578125" bestFit="1" customWidth="1"/>
    <col min="21" max="22" width="15.42578125" bestFit="1" customWidth="1"/>
  </cols>
  <sheetData>
    <row r="2" spans="2:21" s="9" customFormat="1" ht="60" x14ac:dyDescent="0.25">
      <c r="B2" s="23" t="s">
        <v>21</v>
      </c>
      <c r="C2" s="24" t="s">
        <v>0</v>
      </c>
      <c r="D2" s="24" t="s">
        <v>2</v>
      </c>
      <c r="E2" s="24" t="s">
        <v>13</v>
      </c>
      <c r="F2" s="25" t="s">
        <v>14</v>
      </c>
      <c r="G2" s="24" t="s">
        <v>15</v>
      </c>
      <c r="H2" s="24" t="s">
        <v>1</v>
      </c>
      <c r="I2" s="24" t="s">
        <v>16</v>
      </c>
      <c r="J2" s="24" t="s">
        <v>17</v>
      </c>
      <c r="K2" s="27" t="s">
        <v>3</v>
      </c>
      <c r="L2" s="27" t="s">
        <v>5</v>
      </c>
      <c r="M2" s="24" t="s">
        <v>18</v>
      </c>
      <c r="N2" s="24" t="s">
        <v>9</v>
      </c>
      <c r="O2" s="27" t="s">
        <v>10</v>
      </c>
      <c r="P2" s="27" t="s">
        <v>11</v>
      </c>
      <c r="Q2" s="27" t="s">
        <v>6</v>
      </c>
      <c r="R2" s="24" t="s">
        <v>12</v>
      </c>
    </row>
    <row r="3" spans="2:21" s="9" customFormat="1" ht="30" x14ac:dyDescent="0.25">
      <c r="B3" s="2">
        <v>1</v>
      </c>
      <c r="C3" s="10" t="s">
        <v>46</v>
      </c>
      <c r="D3" s="10" t="s">
        <v>8</v>
      </c>
      <c r="E3" s="20">
        <v>2483.279</v>
      </c>
      <c r="F3" s="17">
        <f t="shared" ref="F3:F5" si="0">E3*10.7639</f>
        <v>26729.766828100001</v>
      </c>
      <c r="G3" s="7">
        <v>12</v>
      </c>
      <c r="H3" s="2">
        <v>2007</v>
      </c>
      <c r="I3" s="2">
        <f t="shared" ref="I3:I5" si="1">2023-H3</f>
        <v>16</v>
      </c>
      <c r="J3" s="2">
        <v>60</v>
      </c>
      <c r="K3" s="3">
        <v>0.1</v>
      </c>
      <c r="L3" s="4">
        <f t="shared" ref="L3:L5" si="2">(1-K3)/J3</f>
        <v>1.5000000000000001E-2</v>
      </c>
      <c r="M3" s="18">
        <v>2600</v>
      </c>
      <c r="N3" s="18">
        <f t="shared" ref="N3:N5" si="3">M3*F3</f>
        <v>69497393.753059998</v>
      </c>
      <c r="O3" s="18">
        <f t="shared" ref="O3:O5" si="4">N3*L3*I3</f>
        <v>16679374.5007344</v>
      </c>
      <c r="P3" s="18">
        <f t="shared" ref="P3:P5" si="5">MAX(N3-O3,0)</f>
        <v>52818019.252325594</v>
      </c>
      <c r="Q3" s="19">
        <v>0</v>
      </c>
      <c r="R3" s="18">
        <f t="shared" ref="R3:R5" si="6">IF(P3&gt;K3*N3,P3*(1-Q3),N3*K3)</f>
        <v>52818019.252325594</v>
      </c>
    </row>
    <row r="4" spans="2:21" s="9" customFormat="1" ht="30" x14ac:dyDescent="0.25">
      <c r="B4" s="2">
        <v>2</v>
      </c>
      <c r="C4" s="10" t="s">
        <v>47</v>
      </c>
      <c r="D4" s="10" t="s">
        <v>8</v>
      </c>
      <c r="E4" s="20">
        <v>2483.279</v>
      </c>
      <c r="F4" s="17">
        <f t="shared" si="0"/>
        <v>26729.766828100001</v>
      </c>
      <c r="G4" s="7">
        <v>12</v>
      </c>
      <c r="H4" s="2">
        <v>2007</v>
      </c>
      <c r="I4" s="2">
        <f t="shared" si="1"/>
        <v>16</v>
      </c>
      <c r="J4" s="2">
        <v>60</v>
      </c>
      <c r="K4" s="3">
        <v>0.1</v>
      </c>
      <c r="L4" s="4">
        <f t="shared" si="2"/>
        <v>1.5000000000000001E-2</v>
      </c>
      <c r="M4" s="18">
        <v>2600</v>
      </c>
      <c r="N4" s="18">
        <f t="shared" si="3"/>
        <v>69497393.753059998</v>
      </c>
      <c r="O4" s="18">
        <f t="shared" si="4"/>
        <v>16679374.5007344</v>
      </c>
      <c r="P4" s="18">
        <f t="shared" si="5"/>
        <v>52818019.252325594</v>
      </c>
      <c r="Q4" s="19">
        <v>0</v>
      </c>
      <c r="R4" s="18">
        <f t="shared" si="6"/>
        <v>52818019.252325594</v>
      </c>
    </row>
    <row r="5" spans="2:21" s="9" customFormat="1" ht="30" x14ac:dyDescent="0.25">
      <c r="B5" s="2">
        <v>3</v>
      </c>
      <c r="C5" s="10" t="s">
        <v>48</v>
      </c>
      <c r="D5" s="10" t="s">
        <v>8</v>
      </c>
      <c r="E5" s="20">
        <v>2483.279</v>
      </c>
      <c r="F5" s="17">
        <f t="shared" si="0"/>
        <v>26729.766828100001</v>
      </c>
      <c r="G5" s="7">
        <v>12</v>
      </c>
      <c r="H5" s="2">
        <v>2007</v>
      </c>
      <c r="I5" s="2">
        <f t="shared" si="1"/>
        <v>16</v>
      </c>
      <c r="J5" s="2">
        <v>60</v>
      </c>
      <c r="K5" s="3">
        <v>0.1</v>
      </c>
      <c r="L5" s="4">
        <f t="shared" si="2"/>
        <v>1.5000000000000001E-2</v>
      </c>
      <c r="M5" s="18">
        <v>2600</v>
      </c>
      <c r="N5" s="18">
        <f t="shared" si="3"/>
        <v>69497393.753059998</v>
      </c>
      <c r="O5" s="18">
        <f t="shared" si="4"/>
        <v>16679374.5007344</v>
      </c>
      <c r="P5" s="18">
        <f t="shared" si="5"/>
        <v>52818019.252325594</v>
      </c>
      <c r="Q5" s="19">
        <v>0</v>
      </c>
      <c r="R5" s="18">
        <f t="shared" si="6"/>
        <v>52818019.252325594</v>
      </c>
    </row>
    <row r="6" spans="2:21" ht="30" x14ac:dyDescent="0.25">
      <c r="B6" s="2">
        <v>4</v>
      </c>
      <c r="C6" s="10" t="s">
        <v>27</v>
      </c>
      <c r="D6" s="10" t="s">
        <v>8</v>
      </c>
      <c r="E6" s="20">
        <v>2483.279</v>
      </c>
      <c r="F6" s="17">
        <f>E6*10.7639</f>
        <v>26729.766828100001</v>
      </c>
      <c r="G6" s="7">
        <v>12</v>
      </c>
      <c r="H6" s="2">
        <v>2007</v>
      </c>
      <c r="I6" s="2">
        <f>2023-H6</f>
        <v>16</v>
      </c>
      <c r="J6" s="2">
        <v>60</v>
      </c>
      <c r="K6" s="3">
        <v>0.1</v>
      </c>
      <c r="L6" s="4">
        <f>(1-K6)/J6</f>
        <v>1.5000000000000001E-2</v>
      </c>
      <c r="M6" s="18">
        <v>2400</v>
      </c>
      <c r="N6" s="18">
        <f>M6*F6</f>
        <v>64151440.387440003</v>
      </c>
      <c r="O6" s="18">
        <f t="shared" ref="O6:O12" si="7">N6*L6*I6</f>
        <v>15396345.692985602</v>
      </c>
      <c r="P6" s="18">
        <f t="shared" ref="P6:P12" si="8">MAX(N6-O6,0)</f>
        <v>48755094.694454402</v>
      </c>
      <c r="Q6" s="19">
        <v>0</v>
      </c>
      <c r="R6" s="18">
        <f t="shared" ref="R6:R12" si="9">IF(P6&gt;K6*N6,P6*(1-Q6),N6*K6)</f>
        <v>48755094.694454402</v>
      </c>
      <c r="S6" s="8">
        <f>R6/F6</f>
        <v>1824</v>
      </c>
      <c r="T6" s="1"/>
      <c r="U6" s="21">
        <f>R6/N6</f>
        <v>0.76</v>
      </c>
    </row>
    <row r="7" spans="2:21" ht="30" x14ac:dyDescent="0.25">
      <c r="B7" s="2">
        <v>5</v>
      </c>
      <c r="C7" s="10" t="s">
        <v>22</v>
      </c>
      <c r="D7" s="10" t="s">
        <v>8</v>
      </c>
      <c r="E7" s="20">
        <v>2986.9870000000001</v>
      </c>
      <c r="F7" s="17">
        <f t="shared" ref="F7:F21" si="10">E7*10.7639</f>
        <v>32151.629369300001</v>
      </c>
      <c r="G7" s="7">
        <v>12</v>
      </c>
      <c r="H7" s="2">
        <v>2007</v>
      </c>
      <c r="I7" s="2">
        <f t="shared" ref="I7:I20" si="11">2023-H7</f>
        <v>16</v>
      </c>
      <c r="J7" s="2">
        <v>60</v>
      </c>
      <c r="K7" s="3">
        <v>0.1</v>
      </c>
      <c r="L7" s="4">
        <f t="shared" ref="L7:L12" si="12">(1-K7)/J7</f>
        <v>1.5000000000000001E-2</v>
      </c>
      <c r="M7" s="18">
        <v>2400</v>
      </c>
      <c r="N7" s="18">
        <f t="shared" ref="N7:N12" si="13">M7*F7</f>
        <v>77163910.486320004</v>
      </c>
      <c r="O7" s="18">
        <f t="shared" si="7"/>
        <v>18519338.516716801</v>
      </c>
      <c r="P7" s="18">
        <f t="shared" si="8"/>
        <v>58644571.969603203</v>
      </c>
      <c r="Q7" s="19">
        <v>0</v>
      </c>
      <c r="R7" s="18">
        <f t="shared" si="9"/>
        <v>58644571.969603203</v>
      </c>
      <c r="S7" s="8"/>
      <c r="T7" s="1"/>
      <c r="U7" s="21"/>
    </row>
    <row r="8" spans="2:21" ht="30" x14ac:dyDescent="0.25">
      <c r="B8" s="2">
        <v>6</v>
      </c>
      <c r="C8" s="10" t="s">
        <v>23</v>
      </c>
      <c r="D8" s="10" t="s">
        <v>8</v>
      </c>
      <c r="E8" s="20">
        <v>3012.8580000000002</v>
      </c>
      <c r="F8" s="17">
        <f t="shared" si="10"/>
        <v>32430.102226200001</v>
      </c>
      <c r="G8" s="7">
        <v>12</v>
      </c>
      <c r="H8" s="2">
        <v>2007</v>
      </c>
      <c r="I8" s="2">
        <f t="shared" si="11"/>
        <v>16</v>
      </c>
      <c r="J8" s="2">
        <v>60</v>
      </c>
      <c r="K8" s="3">
        <v>0.1</v>
      </c>
      <c r="L8" s="4">
        <f t="shared" si="12"/>
        <v>1.5000000000000001E-2</v>
      </c>
      <c r="M8" s="18">
        <v>2400</v>
      </c>
      <c r="N8" s="18">
        <f t="shared" si="13"/>
        <v>77832245.342879996</v>
      </c>
      <c r="O8" s="18">
        <f t="shared" si="7"/>
        <v>18679738.882291202</v>
      </c>
      <c r="P8" s="18">
        <f t="shared" si="8"/>
        <v>59152506.460588798</v>
      </c>
      <c r="Q8" s="19">
        <v>0</v>
      </c>
      <c r="R8" s="18">
        <f t="shared" si="9"/>
        <v>59152506.460588798</v>
      </c>
      <c r="S8" s="8"/>
      <c r="T8" s="1"/>
      <c r="U8" s="21"/>
    </row>
    <row r="9" spans="2:21" ht="30" x14ac:dyDescent="0.25">
      <c r="B9" s="2">
        <v>7</v>
      </c>
      <c r="C9" s="10" t="s">
        <v>24</v>
      </c>
      <c r="D9" s="10" t="s">
        <v>8</v>
      </c>
      <c r="E9" s="20">
        <v>3277.665</v>
      </c>
      <c r="F9" s="17">
        <f t="shared" si="10"/>
        <v>35280.4582935</v>
      </c>
      <c r="G9" s="7">
        <v>12</v>
      </c>
      <c r="H9" s="2">
        <v>2007</v>
      </c>
      <c r="I9" s="2">
        <f t="shared" si="11"/>
        <v>16</v>
      </c>
      <c r="J9" s="2">
        <v>60</v>
      </c>
      <c r="K9" s="3">
        <v>0.1</v>
      </c>
      <c r="L9" s="4">
        <f t="shared" si="12"/>
        <v>1.5000000000000001E-2</v>
      </c>
      <c r="M9" s="18">
        <v>2400</v>
      </c>
      <c r="N9" s="18">
        <f t="shared" si="13"/>
        <v>84673099.904400006</v>
      </c>
      <c r="O9" s="18">
        <f t="shared" si="7"/>
        <v>20321543.977056004</v>
      </c>
      <c r="P9" s="18">
        <f t="shared" si="8"/>
        <v>64351555.927344002</v>
      </c>
      <c r="Q9" s="19">
        <v>0</v>
      </c>
      <c r="R9" s="18">
        <f t="shared" si="9"/>
        <v>64351555.927344002</v>
      </c>
      <c r="S9" s="8"/>
      <c r="T9" s="1"/>
      <c r="U9" s="21"/>
    </row>
    <row r="10" spans="2:21" ht="30" x14ac:dyDescent="0.25">
      <c r="B10" s="2">
        <v>8</v>
      </c>
      <c r="C10" s="10" t="s">
        <v>25</v>
      </c>
      <c r="D10" s="10" t="s">
        <v>8</v>
      </c>
      <c r="E10" s="20">
        <v>3330.6559999999999</v>
      </c>
      <c r="F10" s="17">
        <f t="shared" si="10"/>
        <v>35850.848118399997</v>
      </c>
      <c r="G10" s="7">
        <v>12</v>
      </c>
      <c r="H10" s="2">
        <v>2007</v>
      </c>
      <c r="I10" s="2">
        <f t="shared" si="11"/>
        <v>16</v>
      </c>
      <c r="J10" s="2">
        <v>60</v>
      </c>
      <c r="K10" s="3">
        <v>0.1</v>
      </c>
      <c r="L10" s="4">
        <f t="shared" si="12"/>
        <v>1.5000000000000001E-2</v>
      </c>
      <c r="M10" s="18">
        <v>2400</v>
      </c>
      <c r="N10" s="18">
        <f t="shared" si="13"/>
        <v>86042035.484159991</v>
      </c>
      <c r="O10" s="18">
        <f t="shared" si="7"/>
        <v>20650088.5161984</v>
      </c>
      <c r="P10" s="18">
        <f t="shared" si="8"/>
        <v>65391946.967961594</v>
      </c>
      <c r="Q10" s="19">
        <v>0</v>
      </c>
      <c r="R10" s="18">
        <f t="shared" si="9"/>
        <v>65391946.967961594</v>
      </c>
      <c r="S10" s="8"/>
      <c r="T10" s="1"/>
      <c r="U10" s="21"/>
    </row>
    <row r="11" spans="2:21" ht="30" x14ac:dyDescent="0.25">
      <c r="B11" s="2">
        <v>9</v>
      </c>
      <c r="C11" s="10" t="s">
        <v>26</v>
      </c>
      <c r="D11" s="10" t="s">
        <v>8</v>
      </c>
      <c r="E11" s="20">
        <v>3384.2429999999999</v>
      </c>
      <c r="F11" s="17">
        <f t="shared" si="10"/>
        <v>36427.653227700001</v>
      </c>
      <c r="G11" s="7">
        <v>12</v>
      </c>
      <c r="H11" s="2">
        <v>2007</v>
      </c>
      <c r="I11" s="2">
        <f t="shared" si="11"/>
        <v>16</v>
      </c>
      <c r="J11" s="2">
        <v>60</v>
      </c>
      <c r="K11" s="3">
        <v>0.1</v>
      </c>
      <c r="L11" s="4">
        <f t="shared" si="12"/>
        <v>1.5000000000000001E-2</v>
      </c>
      <c r="M11" s="18">
        <v>2400</v>
      </c>
      <c r="N11" s="18">
        <f t="shared" si="13"/>
        <v>87426367.746480003</v>
      </c>
      <c r="O11" s="18">
        <f t="shared" si="7"/>
        <v>20982328.259155203</v>
      </c>
      <c r="P11" s="18">
        <f t="shared" si="8"/>
        <v>66444039.487324804</v>
      </c>
      <c r="Q11" s="19">
        <v>0</v>
      </c>
      <c r="R11" s="18">
        <f t="shared" si="9"/>
        <v>66444039.487324804</v>
      </c>
      <c r="S11" s="8"/>
      <c r="T11" s="1"/>
      <c r="U11" s="21"/>
    </row>
    <row r="12" spans="2:21" ht="30" x14ac:dyDescent="0.25">
      <c r="B12" s="2">
        <v>10</v>
      </c>
      <c r="C12" s="10" t="s">
        <v>29</v>
      </c>
      <c r="D12" s="10" t="s">
        <v>8</v>
      </c>
      <c r="E12" s="20">
        <v>3849.473</v>
      </c>
      <c r="F12" s="17">
        <f t="shared" si="10"/>
        <v>41435.3424247</v>
      </c>
      <c r="G12" s="7">
        <v>12</v>
      </c>
      <c r="H12" s="2">
        <v>2007</v>
      </c>
      <c r="I12" s="2">
        <f t="shared" si="11"/>
        <v>16</v>
      </c>
      <c r="J12" s="2">
        <v>60</v>
      </c>
      <c r="K12" s="3">
        <v>0.1</v>
      </c>
      <c r="L12" s="4">
        <f t="shared" si="12"/>
        <v>1.5000000000000001E-2</v>
      </c>
      <c r="M12" s="18">
        <v>2400</v>
      </c>
      <c r="N12" s="18">
        <f t="shared" si="13"/>
        <v>99444821.819279999</v>
      </c>
      <c r="O12" s="18">
        <f t="shared" si="7"/>
        <v>23866757.236627202</v>
      </c>
      <c r="P12" s="18">
        <f t="shared" si="8"/>
        <v>75578064.582652792</v>
      </c>
      <c r="Q12" s="19">
        <v>0</v>
      </c>
      <c r="R12" s="18">
        <f t="shared" si="9"/>
        <v>75578064.582652792</v>
      </c>
      <c r="S12" s="8"/>
      <c r="T12" s="1"/>
      <c r="U12" s="21"/>
    </row>
    <row r="13" spans="2:21" ht="30" x14ac:dyDescent="0.25">
      <c r="B13" s="2">
        <v>11</v>
      </c>
      <c r="C13" s="10" t="s">
        <v>30</v>
      </c>
      <c r="D13" s="10" t="s">
        <v>8</v>
      </c>
      <c r="E13" s="20">
        <v>3826.607</v>
      </c>
      <c r="F13" s="17">
        <f t="shared" si="10"/>
        <v>41189.215087299999</v>
      </c>
      <c r="G13" s="7">
        <v>12</v>
      </c>
      <c r="H13" s="2">
        <v>2007</v>
      </c>
      <c r="I13" s="2">
        <f t="shared" si="11"/>
        <v>16</v>
      </c>
      <c r="J13" s="2">
        <v>60</v>
      </c>
      <c r="K13" s="3">
        <v>0.1</v>
      </c>
      <c r="L13" s="4">
        <f t="shared" ref="L13:L20" si="14">(1-K13)/J13</f>
        <v>1.5000000000000001E-2</v>
      </c>
      <c r="M13" s="18">
        <v>2400</v>
      </c>
      <c r="N13" s="18">
        <f t="shared" ref="N13:N20" si="15">M13*F13</f>
        <v>98854116.209519997</v>
      </c>
      <c r="O13" s="18">
        <f t="shared" ref="O13:O20" si="16">N13*L13*I13</f>
        <v>23724987.890284803</v>
      </c>
      <c r="P13" s="18">
        <f t="shared" ref="P13:P20" si="17">MAX(N13-O13,0)</f>
        <v>75129128.319235191</v>
      </c>
      <c r="Q13" s="19">
        <v>0</v>
      </c>
      <c r="R13" s="18">
        <f t="shared" ref="R13:R20" si="18">IF(P13&gt;K13*N13,P13*(1-Q13),N13*K13)</f>
        <v>75129128.319235191</v>
      </c>
      <c r="S13" s="8"/>
      <c r="T13" s="1"/>
      <c r="U13" s="21"/>
    </row>
    <row r="14" spans="2:21" ht="30" x14ac:dyDescent="0.25">
      <c r="B14" s="2">
        <v>12</v>
      </c>
      <c r="C14" s="10" t="s">
        <v>31</v>
      </c>
      <c r="D14" s="10" t="s">
        <v>8</v>
      </c>
      <c r="E14" s="20">
        <v>3804.087</v>
      </c>
      <c r="F14" s="17">
        <f t="shared" si="10"/>
        <v>40946.812059299999</v>
      </c>
      <c r="G14" s="7">
        <v>12</v>
      </c>
      <c r="H14" s="2">
        <v>2007</v>
      </c>
      <c r="I14" s="2">
        <f t="shared" si="11"/>
        <v>16</v>
      </c>
      <c r="J14" s="2">
        <v>60</v>
      </c>
      <c r="K14" s="3">
        <v>0.1</v>
      </c>
      <c r="L14" s="4">
        <f t="shared" si="14"/>
        <v>1.5000000000000001E-2</v>
      </c>
      <c r="M14" s="18">
        <v>2400</v>
      </c>
      <c r="N14" s="18">
        <f t="shared" si="15"/>
        <v>98272348.942319989</v>
      </c>
      <c r="O14" s="18">
        <f t="shared" si="16"/>
        <v>23585363.746156801</v>
      </c>
      <c r="P14" s="18">
        <f t="shared" si="17"/>
        <v>74686985.196163192</v>
      </c>
      <c r="Q14" s="19">
        <v>0</v>
      </c>
      <c r="R14" s="18">
        <f t="shared" si="18"/>
        <v>74686985.196163192</v>
      </c>
      <c r="S14" s="8"/>
      <c r="T14" s="1"/>
      <c r="U14" s="21"/>
    </row>
    <row r="15" spans="2:21" ht="30" x14ac:dyDescent="0.25">
      <c r="B15" s="2">
        <v>13</v>
      </c>
      <c r="C15" s="10" t="s">
        <v>34</v>
      </c>
      <c r="D15" s="10" t="s">
        <v>8</v>
      </c>
      <c r="E15" s="20">
        <v>3781.4180000000001</v>
      </c>
      <c r="F15" s="17">
        <f t="shared" si="10"/>
        <v>40702.8052102</v>
      </c>
      <c r="G15" s="7">
        <v>12</v>
      </c>
      <c r="H15" s="2">
        <v>2007</v>
      </c>
      <c r="I15" s="2">
        <f t="shared" si="11"/>
        <v>16</v>
      </c>
      <c r="J15" s="2">
        <v>60</v>
      </c>
      <c r="K15" s="3">
        <v>0.1</v>
      </c>
      <c r="L15" s="4">
        <f t="shared" si="14"/>
        <v>1.5000000000000001E-2</v>
      </c>
      <c r="M15" s="18">
        <v>2400</v>
      </c>
      <c r="N15" s="18">
        <f t="shared" si="15"/>
        <v>97686732.504480004</v>
      </c>
      <c r="O15" s="18">
        <f t="shared" si="16"/>
        <v>23444815.801075201</v>
      </c>
      <c r="P15" s="18">
        <f t="shared" si="17"/>
        <v>74241916.703404799</v>
      </c>
      <c r="Q15" s="19">
        <v>0</v>
      </c>
      <c r="R15" s="18">
        <f t="shared" si="18"/>
        <v>74241916.703404799</v>
      </c>
      <c r="S15" s="8"/>
      <c r="T15" s="1"/>
      <c r="U15" s="21"/>
    </row>
    <row r="16" spans="2:21" ht="30" x14ac:dyDescent="0.25">
      <c r="B16" s="2">
        <v>14</v>
      </c>
      <c r="C16" s="10" t="s">
        <v>32</v>
      </c>
      <c r="D16" s="10" t="s">
        <v>8</v>
      </c>
      <c r="E16" s="20">
        <v>3757.1909999999998</v>
      </c>
      <c r="F16" s="17">
        <f t="shared" si="10"/>
        <v>40442.028204899994</v>
      </c>
      <c r="G16" s="7">
        <v>12</v>
      </c>
      <c r="H16" s="2">
        <v>2007</v>
      </c>
      <c r="I16" s="2">
        <f t="shared" si="11"/>
        <v>16</v>
      </c>
      <c r="J16" s="2">
        <v>60</v>
      </c>
      <c r="K16" s="3">
        <v>0.1</v>
      </c>
      <c r="L16" s="4">
        <f t="shared" si="14"/>
        <v>1.5000000000000001E-2</v>
      </c>
      <c r="M16" s="18">
        <v>2400</v>
      </c>
      <c r="N16" s="18">
        <f t="shared" si="15"/>
        <v>97060867.691759989</v>
      </c>
      <c r="O16" s="18">
        <f t="shared" si="16"/>
        <v>23294608.2460224</v>
      </c>
      <c r="P16" s="18">
        <f t="shared" si="17"/>
        <v>73766259.445737585</v>
      </c>
      <c r="Q16" s="19">
        <v>0</v>
      </c>
      <c r="R16" s="18">
        <f t="shared" si="18"/>
        <v>73766259.445737585</v>
      </c>
      <c r="S16" s="8"/>
      <c r="T16" s="1"/>
      <c r="U16" s="21"/>
    </row>
    <row r="17" spans="2:22" ht="30" x14ac:dyDescent="0.25">
      <c r="B17" s="2">
        <v>15</v>
      </c>
      <c r="C17" s="10" t="s">
        <v>33</v>
      </c>
      <c r="D17" s="10" t="s">
        <v>8</v>
      </c>
      <c r="E17" s="20">
        <v>3446.9720000000002</v>
      </c>
      <c r="F17" s="17">
        <f t="shared" si="10"/>
        <v>37102.861910799998</v>
      </c>
      <c r="G17" s="7">
        <v>12</v>
      </c>
      <c r="H17" s="2">
        <v>2007</v>
      </c>
      <c r="I17" s="2">
        <f t="shared" si="11"/>
        <v>16</v>
      </c>
      <c r="J17" s="2">
        <v>60</v>
      </c>
      <c r="K17" s="3">
        <v>0.1</v>
      </c>
      <c r="L17" s="4">
        <f t="shared" si="14"/>
        <v>1.5000000000000001E-2</v>
      </c>
      <c r="M17" s="18">
        <v>2400</v>
      </c>
      <c r="N17" s="18">
        <f t="shared" si="15"/>
        <v>89046868.585919991</v>
      </c>
      <c r="O17" s="18">
        <f t="shared" si="16"/>
        <v>21371248.460620798</v>
      </c>
      <c r="P17" s="18">
        <f t="shared" si="17"/>
        <v>67675620.125299186</v>
      </c>
      <c r="Q17" s="19">
        <v>0</v>
      </c>
      <c r="R17" s="18">
        <f t="shared" si="18"/>
        <v>67675620.125299186</v>
      </c>
      <c r="S17" s="8"/>
      <c r="T17" s="1"/>
      <c r="U17" s="21"/>
    </row>
    <row r="18" spans="2:22" ht="30" x14ac:dyDescent="0.25">
      <c r="B18" s="2">
        <v>16</v>
      </c>
      <c r="C18" s="10" t="s">
        <v>35</v>
      </c>
      <c r="D18" s="10" t="s">
        <v>8</v>
      </c>
      <c r="E18" s="20">
        <v>3424.2849999999999</v>
      </c>
      <c r="F18" s="17">
        <f t="shared" si="10"/>
        <v>36858.6613115</v>
      </c>
      <c r="G18" s="7">
        <v>12</v>
      </c>
      <c r="H18" s="2">
        <v>2007</v>
      </c>
      <c r="I18" s="2">
        <f t="shared" si="11"/>
        <v>16</v>
      </c>
      <c r="J18" s="2">
        <v>60</v>
      </c>
      <c r="K18" s="3">
        <v>0.1</v>
      </c>
      <c r="L18" s="4">
        <f t="shared" si="14"/>
        <v>1.5000000000000001E-2</v>
      </c>
      <c r="M18" s="18">
        <v>2400</v>
      </c>
      <c r="N18" s="18">
        <f t="shared" si="15"/>
        <v>88460787.147599995</v>
      </c>
      <c r="O18" s="18">
        <f t="shared" si="16"/>
        <v>21230588.915424</v>
      </c>
      <c r="P18" s="18">
        <f t="shared" si="17"/>
        <v>67230198.232175991</v>
      </c>
      <c r="Q18" s="19">
        <v>0</v>
      </c>
      <c r="R18" s="18">
        <f t="shared" si="18"/>
        <v>67230198.232175991</v>
      </c>
      <c r="S18" s="8"/>
      <c r="T18" s="1"/>
      <c r="U18" s="21"/>
    </row>
    <row r="19" spans="2:22" ht="30" x14ac:dyDescent="0.25">
      <c r="B19" s="2">
        <v>17</v>
      </c>
      <c r="C19" s="10" t="s">
        <v>36</v>
      </c>
      <c r="D19" s="10" t="s">
        <v>8</v>
      </c>
      <c r="E19" s="20">
        <v>3401.56</v>
      </c>
      <c r="F19" s="17">
        <f t="shared" si="10"/>
        <v>36614.051683999998</v>
      </c>
      <c r="G19" s="7">
        <v>12</v>
      </c>
      <c r="H19" s="2">
        <v>2007</v>
      </c>
      <c r="I19" s="2">
        <f t="shared" si="11"/>
        <v>16</v>
      </c>
      <c r="J19" s="2">
        <v>60</v>
      </c>
      <c r="K19" s="3">
        <v>0.1</v>
      </c>
      <c r="L19" s="4">
        <f t="shared" si="14"/>
        <v>1.5000000000000001E-2</v>
      </c>
      <c r="M19" s="18">
        <v>2400</v>
      </c>
      <c r="N19" s="18">
        <f t="shared" si="15"/>
        <v>87873724.041599989</v>
      </c>
      <c r="O19" s="18">
        <f t="shared" si="16"/>
        <v>21089693.769983999</v>
      </c>
      <c r="P19" s="18">
        <f t="shared" si="17"/>
        <v>66784030.27161599</v>
      </c>
      <c r="Q19" s="19">
        <v>0</v>
      </c>
      <c r="R19" s="18">
        <f t="shared" si="18"/>
        <v>66784030.27161599</v>
      </c>
      <c r="S19" s="8"/>
      <c r="T19" s="1"/>
      <c r="U19" s="21"/>
    </row>
    <row r="20" spans="2:22" ht="30" x14ac:dyDescent="0.25">
      <c r="B20" s="2">
        <v>18</v>
      </c>
      <c r="C20" s="10" t="s">
        <v>37</v>
      </c>
      <c r="D20" s="10" t="s">
        <v>8</v>
      </c>
      <c r="E20" s="20">
        <v>3378.8629999999998</v>
      </c>
      <c r="F20" s="17">
        <f t="shared" si="10"/>
        <v>36369.743445699998</v>
      </c>
      <c r="G20" s="7">
        <v>12</v>
      </c>
      <c r="H20" s="2">
        <v>2007</v>
      </c>
      <c r="I20" s="2">
        <f t="shared" si="11"/>
        <v>16</v>
      </c>
      <c r="J20" s="2">
        <v>60</v>
      </c>
      <c r="K20" s="3">
        <v>0.1</v>
      </c>
      <c r="L20" s="4">
        <f t="shared" si="14"/>
        <v>1.5000000000000001E-2</v>
      </c>
      <c r="M20" s="18">
        <v>2400</v>
      </c>
      <c r="N20" s="18">
        <f t="shared" si="15"/>
        <v>87287384.269679993</v>
      </c>
      <c r="O20" s="18">
        <f t="shared" si="16"/>
        <v>20948972.224723201</v>
      </c>
      <c r="P20" s="18">
        <f t="shared" si="17"/>
        <v>66338412.044956788</v>
      </c>
      <c r="Q20" s="19">
        <v>0</v>
      </c>
      <c r="R20" s="18">
        <f t="shared" si="18"/>
        <v>66338412.044956788</v>
      </c>
      <c r="S20" s="8"/>
      <c r="T20" s="1"/>
      <c r="U20" s="21"/>
    </row>
    <row r="21" spans="2:22" ht="30" x14ac:dyDescent="0.25">
      <c r="B21" s="2">
        <v>19</v>
      </c>
      <c r="C21" s="10" t="s">
        <v>49</v>
      </c>
      <c r="D21" s="10" t="s">
        <v>8</v>
      </c>
      <c r="E21" s="20">
        <v>3356.0740000000001</v>
      </c>
      <c r="F21" s="17">
        <f t="shared" si="10"/>
        <v>36124.444928600002</v>
      </c>
      <c r="G21" s="7">
        <v>12</v>
      </c>
      <c r="H21" s="2">
        <v>2007</v>
      </c>
      <c r="I21" s="2">
        <f t="shared" ref="I21" si="19">2023-H21</f>
        <v>16</v>
      </c>
      <c r="J21" s="2">
        <v>60</v>
      </c>
      <c r="K21" s="3">
        <v>0.1</v>
      </c>
      <c r="L21" s="4">
        <f t="shared" ref="L21" si="20">(1-K21)/J21</f>
        <v>1.5000000000000001E-2</v>
      </c>
      <c r="M21" s="18">
        <v>2400</v>
      </c>
      <c r="N21" s="18">
        <f t="shared" ref="N21" si="21">M21*F21</f>
        <v>86698667.828639999</v>
      </c>
      <c r="O21" s="18">
        <f t="shared" ref="O21" si="22">N21*L21*I21</f>
        <v>20807680.2788736</v>
      </c>
      <c r="P21" s="18">
        <f t="shared" ref="P21" si="23">MAX(N21-O21,0)</f>
        <v>65890987.549766399</v>
      </c>
      <c r="Q21" s="19">
        <v>0</v>
      </c>
      <c r="R21" s="18">
        <f t="shared" ref="R21" si="24">IF(P21&gt;K21*N21,P21*(1-Q21),N21*K21)</f>
        <v>65890987.549766399</v>
      </c>
      <c r="S21" s="8"/>
      <c r="T21" s="1"/>
      <c r="U21" s="21"/>
    </row>
    <row r="22" spans="2:22" x14ac:dyDescent="0.25">
      <c r="B22" s="31" t="s">
        <v>4</v>
      </c>
      <c r="C22" s="31"/>
      <c r="D22" s="31"/>
      <c r="E22" s="22">
        <f>SUM(E3:E21)</f>
        <v>61952.054999999986</v>
      </c>
      <c r="F22" s="15">
        <f>SUM(F3:F21)</f>
        <v>666845.72481449996</v>
      </c>
      <c r="G22" s="6"/>
      <c r="H22" s="26"/>
      <c r="I22" s="26"/>
      <c r="J22" s="26"/>
      <c r="K22" s="26"/>
      <c r="L22" s="26"/>
      <c r="M22" s="26"/>
      <c r="N22" s="5">
        <f>SUM(N3:N21)</f>
        <v>1616467599.6516602</v>
      </c>
      <c r="O22" s="5"/>
      <c r="P22" s="5">
        <f>SUM(P3:P21)</f>
        <v>1228515375.7352614</v>
      </c>
      <c r="Q22" s="5"/>
      <c r="R22" s="5">
        <f>SUM(R3:R21)</f>
        <v>1228515375.7352614</v>
      </c>
      <c r="S22" s="8"/>
    </row>
    <row r="23" spans="2:22" x14ac:dyDescent="0.25">
      <c r="B23" s="32" t="s">
        <v>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8"/>
    </row>
    <row r="24" spans="2:22" ht="15" customHeight="1" x14ac:dyDescent="0.25">
      <c r="B24" s="33" t="s">
        <v>19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8"/>
    </row>
    <row r="25" spans="2:22" x14ac:dyDescent="0.25">
      <c r="B25" s="32" t="s">
        <v>20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8"/>
      <c r="T25" s="14"/>
      <c r="V25" s="16"/>
    </row>
    <row r="26" spans="2:22" x14ac:dyDescent="0.25">
      <c r="B26" s="32" t="s">
        <v>28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8"/>
      <c r="V26" s="1"/>
    </row>
    <row r="28" spans="2:22" x14ac:dyDescent="0.25">
      <c r="E28" s="30">
        <f>E22-(E3*3)</f>
        <v>54502.217999999986</v>
      </c>
      <c r="N28" s="16">
        <f>N22-(N3+N4+N5)</f>
        <v>1407975418.3924801</v>
      </c>
    </row>
    <row r="29" spans="2:22" x14ac:dyDescent="0.25">
      <c r="E29" s="30">
        <f>E28*125</f>
        <v>6812777.2499999981</v>
      </c>
      <c r="N29" s="16">
        <f>N28*0.8</f>
        <v>1126380334.7139843</v>
      </c>
    </row>
  </sheetData>
  <mergeCells count="5">
    <mergeCell ref="B22:D22"/>
    <mergeCell ref="B23:R23"/>
    <mergeCell ref="B24:R24"/>
    <mergeCell ref="B25:R25"/>
    <mergeCell ref="B26:R26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Land</vt:lpstr>
      <vt:lpstr>Building</vt:lpstr>
      <vt:lpstr>Building!Print_Area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cp:lastPrinted>2022-01-07T08:12:53Z</cp:lastPrinted>
  <dcterms:created xsi:type="dcterms:W3CDTF">2021-09-16T11:33:35Z</dcterms:created>
  <dcterms:modified xsi:type="dcterms:W3CDTF">2023-10-10T07:42:47Z</dcterms:modified>
</cp:coreProperties>
</file>