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393-322-515 Nilkamal Gr. Noida\"/>
    </mc:Choice>
  </mc:AlternateContent>
  <xr:revisionPtr revIDLastSave="0" documentId="13_ncr:1_{C833CB88-E674-448B-8124-993D172C650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in" sheetId="4" r:id="rId1"/>
    <sheet name="Sheet2" sheetId="3" r:id="rId2"/>
  </sheets>
  <definedNames>
    <definedName name="_xlnm._FilterDatabase" localSheetId="0" hidden="1">Main!$D$5:$V$77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8" i="4" l="1"/>
  <c r="AA95" i="4"/>
  <c r="Q27" i="4"/>
  <c r="O27" i="4"/>
  <c r="Q72" i="4"/>
  <c r="Q69" i="4"/>
  <c r="Q67" i="4"/>
  <c r="Q66" i="4"/>
  <c r="Q65" i="4"/>
  <c r="Q64" i="4"/>
  <c r="Q63" i="4"/>
  <c r="Q62" i="4"/>
  <c r="Q34" i="4"/>
  <c r="Q32" i="4"/>
  <c r="Q26" i="4"/>
  <c r="Q22" i="4"/>
  <c r="Q18" i="4"/>
  <c r="Q17" i="4"/>
  <c r="Q13" i="4"/>
  <c r="O72" i="4"/>
  <c r="O69" i="4"/>
  <c r="O67" i="4"/>
  <c r="O66" i="4"/>
  <c r="O65" i="4"/>
  <c r="O64" i="4"/>
  <c r="O63" i="4"/>
  <c r="O62" i="4"/>
  <c r="O34" i="4"/>
  <c r="O32" i="4"/>
  <c r="O26" i="4"/>
  <c r="O22" i="4"/>
  <c r="O18" i="4"/>
  <c r="O17" i="4"/>
  <c r="Q71" i="4"/>
  <c r="Q70" i="4"/>
  <c r="Q68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3" i="4"/>
  <c r="Q31" i="4"/>
  <c r="Q30" i="4"/>
  <c r="Q29" i="4"/>
  <c r="Q28" i="4"/>
  <c r="Q25" i="4"/>
  <c r="Q24" i="4"/>
  <c r="Q23" i="4"/>
  <c r="Q21" i="4"/>
  <c r="Q20" i="4"/>
  <c r="Q19" i="4"/>
  <c r="Q16" i="4"/>
  <c r="Q15" i="4"/>
  <c r="Q14" i="4"/>
  <c r="Q12" i="4"/>
  <c r="O71" i="4"/>
  <c r="O70" i="4"/>
  <c r="O68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3" i="4"/>
  <c r="O31" i="4"/>
  <c r="O30" i="4"/>
  <c r="O29" i="4"/>
  <c r="O28" i="4"/>
  <c r="O25" i="4"/>
  <c r="O24" i="4"/>
  <c r="O23" i="4"/>
  <c r="O21" i="4"/>
  <c r="O20" i="4"/>
  <c r="O19" i="4"/>
  <c r="O16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H72" i="4"/>
  <c r="V72" i="4" s="1"/>
  <c r="H16" i="4"/>
  <c r="V16" i="4" s="1"/>
  <c r="H17" i="4"/>
  <c r="V17" i="4" s="1"/>
  <c r="H18" i="4"/>
  <c r="V18" i="4" s="1"/>
  <c r="H19" i="4"/>
  <c r="V19" i="4" s="1"/>
  <c r="H20" i="4"/>
  <c r="V20" i="4" s="1"/>
  <c r="H21" i="4"/>
  <c r="V21" i="4" s="1"/>
  <c r="H22" i="4"/>
  <c r="V22" i="4" s="1"/>
  <c r="H23" i="4"/>
  <c r="V23" i="4" s="1"/>
  <c r="H24" i="4"/>
  <c r="V24" i="4" s="1"/>
  <c r="H25" i="4"/>
  <c r="V25" i="4" s="1"/>
  <c r="H26" i="4"/>
  <c r="V26" i="4" s="1"/>
  <c r="H27" i="4"/>
  <c r="V27" i="4" s="1"/>
  <c r="H28" i="4"/>
  <c r="V28" i="4" s="1"/>
  <c r="H29" i="4"/>
  <c r="V29" i="4" s="1"/>
  <c r="H30" i="4"/>
  <c r="V30" i="4" s="1"/>
  <c r="H31" i="4"/>
  <c r="V31" i="4" s="1"/>
  <c r="H32" i="4"/>
  <c r="V32" i="4" s="1"/>
  <c r="H33" i="4"/>
  <c r="V33" i="4" s="1"/>
  <c r="H34" i="4"/>
  <c r="V34" i="4" s="1"/>
  <c r="H35" i="4"/>
  <c r="V35" i="4" s="1"/>
  <c r="H36" i="4"/>
  <c r="V36" i="4" s="1"/>
  <c r="H37" i="4"/>
  <c r="V37" i="4" s="1"/>
  <c r="H38" i="4"/>
  <c r="V38" i="4" s="1"/>
  <c r="H39" i="4"/>
  <c r="V39" i="4" s="1"/>
  <c r="H40" i="4"/>
  <c r="V40" i="4" s="1"/>
  <c r="H41" i="4"/>
  <c r="V41" i="4" s="1"/>
  <c r="H42" i="4"/>
  <c r="V42" i="4" s="1"/>
  <c r="H43" i="4"/>
  <c r="V43" i="4" s="1"/>
  <c r="H44" i="4"/>
  <c r="V44" i="4" s="1"/>
  <c r="H45" i="4"/>
  <c r="V45" i="4" s="1"/>
  <c r="H46" i="4"/>
  <c r="V46" i="4" s="1"/>
  <c r="H47" i="4"/>
  <c r="V47" i="4" s="1"/>
  <c r="H48" i="4"/>
  <c r="V48" i="4" s="1"/>
  <c r="H49" i="4"/>
  <c r="V49" i="4" s="1"/>
  <c r="H50" i="4"/>
  <c r="V50" i="4" s="1"/>
  <c r="H51" i="4"/>
  <c r="V51" i="4" s="1"/>
  <c r="H52" i="4"/>
  <c r="V52" i="4" s="1"/>
  <c r="H53" i="4"/>
  <c r="V53" i="4" s="1"/>
  <c r="H54" i="4"/>
  <c r="V54" i="4" s="1"/>
  <c r="H55" i="4"/>
  <c r="V55" i="4" s="1"/>
  <c r="H56" i="4"/>
  <c r="V56" i="4" s="1"/>
  <c r="H57" i="4"/>
  <c r="V57" i="4" s="1"/>
  <c r="H58" i="4"/>
  <c r="V58" i="4" s="1"/>
  <c r="H59" i="4"/>
  <c r="V59" i="4" s="1"/>
  <c r="H60" i="4"/>
  <c r="V60" i="4" s="1"/>
  <c r="H61" i="4"/>
  <c r="V61" i="4" s="1"/>
  <c r="H62" i="4"/>
  <c r="V62" i="4" s="1"/>
  <c r="H63" i="4"/>
  <c r="V63" i="4" s="1"/>
  <c r="H64" i="4"/>
  <c r="V64" i="4" s="1"/>
  <c r="H65" i="4"/>
  <c r="V65" i="4" s="1"/>
  <c r="H66" i="4"/>
  <c r="V66" i="4" s="1"/>
  <c r="H67" i="4"/>
  <c r="V67" i="4" s="1"/>
  <c r="H68" i="4"/>
  <c r="V68" i="4" s="1"/>
  <c r="H69" i="4"/>
  <c r="V69" i="4" s="1"/>
  <c r="H70" i="4"/>
  <c r="V70" i="4" s="1"/>
  <c r="H71" i="4"/>
  <c r="V71" i="4" s="1"/>
  <c r="H7" i="4"/>
  <c r="V7" i="4" s="1"/>
  <c r="H8" i="4"/>
  <c r="V8" i="4" s="1"/>
  <c r="H9" i="4"/>
  <c r="V9" i="4" s="1"/>
  <c r="H10" i="4"/>
  <c r="V10" i="4" s="1"/>
  <c r="H11" i="4"/>
  <c r="V11" i="4" s="1"/>
  <c r="H12" i="4"/>
  <c r="V12" i="4" s="1"/>
  <c r="H13" i="4"/>
  <c r="V13" i="4" s="1"/>
  <c r="H14" i="4"/>
  <c r="V14" i="4" s="1"/>
  <c r="H15" i="4"/>
  <c r="V15" i="4" s="1"/>
  <c r="H6" i="4"/>
  <c r="Z69" i="4"/>
  <c r="Z78" i="4"/>
  <c r="Z86" i="4"/>
  <c r="Q11" i="4"/>
  <c r="Q6" i="4"/>
  <c r="O12" i="4"/>
  <c r="O13" i="4"/>
  <c r="O14" i="4"/>
  <c r="O15" i="4"/>
  <c r="L12" i="4"/>
  <c r="L13" i="4"/>
  <c r="L14" i="4"/>
  <c r="L15" i="4"/>
  <c r="L72" i="4"/>
  <c r="Q8" i="4"/>
  <c r="O11" i="4"/>
  <c r="L11" i="4"/>
  <c r="O10" i="4"/>
  <c r="L10" i="4"/>
  <c r="O9" i="4"/>
  <c r="L9" i="4"/>
  <c r="O8" i="4"/>
  <c r="L8" i="4"/>
  <c r="O7" i="4"/>
  <c r="L7" i="4"/>
  <c r="O6" i="4"/>
  <c r="L6" i="4"/>
  <c r="R16" i="4" l="1"/>
  <c r="T16" i="4" s="1"/>
  <c r="R27" i="4"/>
  <c r="T27" i="4" s="1"/>
  <c r="R13" i="4"/>
  <c r="T13" i="4" s="1"/>
  <c r="R17" i="4"/>
  <c r="T17" i="4" s="1"/>
  <c r="R18" i="4"/>
  <c r="T18" i="4" s="1"/>
  <c r="R22" i="4"/>
  <c r="T22" i="4" s="1"/>
  <c r="R26" i="4"/>
  <c r="T26" i="4" s="1"/>
  <c r="R32" i="4"/>
  <c r="T32" i="4" s="1"/>
  <c r="R34" i="4"/>
  <c r="T34" i="4" s="1"/>
  <c r="R62" i="4"/>
  <c r="T62" i="4" s="1"/>
  <c r="R63" i="4"/>
  <c r="T63" i="4" s="1"/>
  <c r="R64" i="4"/>
  <c r="T64" i="4" s="1"/>
  <c r="R65" i="4"/>
  <c r="T65" i="4" s="1"/>
  <c r="R66" i="4"/>
  <c r="T66" i="4" s="1"/>
  <c r="R67" i="4"/>
  <c r="T67" i="4" s="1"/>
  <c r="R69" i="4"/>
  <c r="T69" i="4" s="1"/>
  <c r="R72" i="4"/>
  <c r="T72" i="4" s="1"/>
  <c r="R20" i="4"/>
  <c r="T20" i="4" s="1"/>
  <c r="R23" i="4"/>
  <c r="T23" i="4" s="1"/>
  <c r="R25" i="4"/>
  <c r="T25" i="4" s="1"/>
  <c r="R29" i="4"/>
  <c r="T29" i="4" s="1"/>
  <c r="R31" i="4"/>
  <c r="T31" i="4" s="1"/>
  <c r="R35" i="4"/>
  <c r="T35" i="4" s="1"/>
  <c r="R37" i="4"/>
  <c r="T37" i="4" s="1"/>
  <c r="R39" i="4"/>
  <c r="T39" i="4" s="1"/>
  <c r="R41" i="4"/>
  <c r="T41" i="4" s="1"/>
  <c r="R43" i="4"/>
  <c r="T43" i="4" s="1"/>
  <c r="R45" i="4"/>
  <c r="T45" i="4" s="1"/>
  <c r="R47" i="4"/>
  <c r="T47" i="4" s="1"/>
  <c r="R49" i="4"/>
  <c r="T49" i="4" s="1"/>
  <c r="R51" i="4"/>
  <c r="T51" i="4" s="1"/>
  <c r="R53" i="4"/>
  <c r="T53" i="4" s="1"/>
  <c r="R55" i="4"/>
  <c r="T55" i="4" s="1"/>
  <c r="R57" i="4"/>
  <c r="T57" i="4" s="1"/>
  <c r="R59" i="4"/>
  <c r="T59" i="4" s="1"/>
  <c r="R61" i="4"/>
  <c r="T61" i="4" s="1"/>
  <c r="R70" i="4"/>
  <c r="T70" i="4" s="1"/>
  <c r="R15" i="4"/>
  <c r="T15" i="4" s="1"/>
  <c r="R14" i="4"/>
  <c r="T14" i="4" s="1"/>
  <c r="R19" i="4"/>
  <c r="T19" i="4" s="1"/>
  <c r="R21" i="4"/>
  <c r="T21" i="4" s="1"/>
  <c r="R24" i="4"/>
  <c r="T24" i="4" s="1"/>
  <c r="R28" i="4"/>
  <c r="T28" i="4" s="1"/>
  <c r="R30" i="4"/>
  <c r="T30" i="4" s="1"/>
  <c r="R33" i="4"/>
  <c r="T33" i="4" s="1"/>
  <c r="R36" i="4"/>
  <c r="T36" i="4" s="1"/>
  <c r="R38" i="4"/>
  <c r="T38" i="4" s="1"/>
  <c r="R40" i="4"/>
  <c r="T40" i="4" s="1"/>
  <c r="R42" i="4"/>
  <c r="T42" i="4" s="1"/>
  <c r="R44" i="4"/>
  <c r="T44" i="4" s="1"/>
  <c r="R46" i="4"/>
  <c r="T46" i="4" s="1"/>
  <c r="R48" i="4"/>
  <c r="T48" i="4" s="1"/>
  <c r="R50" i="4"/>
  <c r="T50" i="4" s="1"/>
  <c r="R52" i="4"/>
  <c r="T52" i="4" s="1"/>
  <c r="R54" i="4"/>
  <c r="T54" i="4" s="1"/>
  <c r="R56" i="4"/>
  <c r="T56" i="4" s="1"/>
  <c r="R58" i="4"/>
  <c r="T58" i="4" s="1"/>
  <c r="R60" i="4"/>
  <c r="T60" i="4" s="1"/>
  <c r="R68" i="4"/>
  <c r="T68" i="4" s="1"/>
  <c r="R71" i="4"/>
  <c r="T71" i="4" s="1"/>
  <c r="R12" i="4"/>
  <c r="T12" i="4" s="1"/>
  <c r="H73" i="4"/>
  <c r="AA96" i="4" s="1"/>
  <c r="V6" i="4"/>
  <c r="V73" i="4" s="1"/>
  <c r="Z70" i="4" s="1"/>
  <c r="Z71" i="4" s="1"/>
  <c r="R8" i="4"/>
  <c r="T8" i="4" s="1"/>
  <c r="R6" i="4"/>
  <c r="T6" i="4" s="1"/>
  <c r="R11" i="4"/>
  <c r="T11" i="4" s="1"/>
  <c r="I73" i="4"/>
  <c r="Q7" i="4"/>
  <c r="Q10" i="4"/>
  <c r="Q9" i="4"/>
  <c r="I3" i="3"/>
  <c r="G3" i="3"/>
  <c r="D3" i="3"/>
  <c r="R9" i="4" l="1"/>
  <c r="T9" i="4" s="1"/>
  <c r="R10" i="4"/>
  <c r="T10" i="4" s="1"/>
  <c r="R7" i="4"/>
  <c r="Q73" i="4"/>
  <c r="Z92" i="4" s="1"/>
  <c r="J3" i="3"/>
  <c r="K3" i="3" s="1"/>
  <c r="M3" i="3" s="1"/>
  <c r="R73" i="4" l="1"/>
  <c r="T7" i="4"/>
  <c r="T73" i="4" l="1"/>
  <c r="Z79" i="4" s="1"/>
  <c r="Z82" i="4" l="1"/>
  <c r="Z90" i="4" l="1"/>
  <c r="Z89" i="4"/>
</calcChain>
</file>

<file path=xl/sharedStrings.xml><?xml version="1.0" encoding="utf-8"?>
<sst xmlns="http://schemas.openxmlformats.org/spreadsheetml/2006/main" count="196" uniqueCount="97">
  <si>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</si>
  <si>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</si>
  <si>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</si>
  <si>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</si>
  <si>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</si>
  <si>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</si>
  <si>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</si>
  <si>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</si>
  <si>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</si>
  <si>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</si>
  <si>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</si>
  <si>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</si>
  <si>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</si>
  <si>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</si>
  <si>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</si>
  <si>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</si>
  <si>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</si>
  <si>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</si>
  <si>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</si>
  <si>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</si>
  <si>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</si>
  <si>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</si>
  <si>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</si>
  <si>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</si>
  <si>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</si>
  <si>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</si>
  <si>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</si>
  <si>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</si>
  <si>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</si>
  <si>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</si>
  <si>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</si>
  <si>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</si>
  <si>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</si>
  <si>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</si>
  <si>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</si>
  <si>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</si>
  <si>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1. All the details pertaing to the building area statement such as area, floor, etc has been taken from the area sheet provided to us and more-or-less same was found during site measurment.</t>
  </si>
  <si>
    <t>land value</t>
  </si>
  <si>
    <t>Area</t>
  </si>
  <si>
    <t xml:space="preserve">2.The maintinence of the building was good as per site survey observation. </t>
  </si>
  <si>
    <t>Rate</t>
  </si>
  <si>
    <t>land area</t>
  </si>
  <si>
    <t>Land value</t>
  </si>
  <si>
    <t>Circle Vaue
(INR)</t>
  </si>
  <si>
    <t>Circle Rate
(INR per sq mtr.)</t>
  </si>
  <si>
    <t>Security Room</t>
  </si>
  <si>
    <t>Toilet</t>
  </si>
  <si>
    <t>Loading/Unloading Area</t>
  </si>
  <si>
    <t>Office</t>
  </si>
  <si>
    <t>Pantry</t>
  </si>
  <si>
    <t>Store</t>
  </si>
  <si>
    <t>Canteen</t>
  </si>
  <si>
    <t>Storage Area</t>
  </si>
  <si>
    <t>Work Room</t>
  </si>
  <si>
    <t>Passage</t>
  </si>
  <si>
    <t>Screen Printing Lab</t>
  </si>
  <si>
    <t>Screen Printing Hall</t>
  </si>
  <si>
    <t>Cabin</t>
  </si>
  <si>
    <t>Raw Material/ Machine room</t>
  </si>
  <si>
    <t>Raw Material Store</t>
  </si>
  <si>
    <t>Dock</t>
  </si>
  <si>
    <t>Pump Shed</t>
  </si>
  <si>
    <t>Grinding Room</t>
  </si>
  <si>
    <t>Compressor Room</t>
  </si>
  <si>
    <t>CRI Room</t>
  </si>
  <si>
    <t>Pump Room</t>
  </si>
  <si>
    <t>Electric Room</t>
  </si>
  <si>
    <t>HT Switch Room</t>
  </si>
  <si>
    <t>LT Switch Room</t>
  </si>
  <si>
    <t>Generator Room</t>
  </si>
  <si>
    <t>Quality Control Room</t>
  </si>
  <si>
    <t>Office Block</t>
  </si>
  <si>
    <t>Gents-Toilet</t>
  </si>
  <si>
    <t>Porch</t>
  </si>
  <si>
    <t>Medical Room</t>
  </si>
  <si>
    <t>Meter Room</t>
  </si>
  <si>
    <t>STF Room</t>
  </si>
  <si>
    <t>FG Godown</t>
  </si>
  <si>
    <t>Packing Station</t>
  </si>
  <si>
    <t>Packing Section</t>
  </si>
  <si>
    <t>Staff Canteen</t>
  </si>
  <si>
    <t>General Room</t>
  </si>
  <si>
    <t>Production Hall A</t>
  </si>
  <si>
    <t>Production Hall B</t>
  </si>
  <si>
    <t>Height 
(in feet)</t>
  </si>
  <si>
    <t>GI Shed</t>
  </si>
  <si>
    <t>Tin Shed</t>
  </si>
  <si>
    <t>GI Shed on Iron platform</t>
  </si>
  <si>
    <t>Driver's Rest Room</t>
  </si>
  <si>
    <t>Sum</t>
  </si>
  <si>
    <t>gorund coverage</t>
  </si>
  <si>
    <t>Per</t>
  </si>
  <si>
    <t>Cons</t>
  </si>
  <si>
    <t>FAR</t>
  </si>
  <si>
    <t>pm</t>
  </si>
  <si>
    <t xml:space="preserve">ground floor </t>
  </si>
  <si>
    <t>M/s. Nilkamal Ltd. |Situated at Plot no. 26 B&amp;C, Sector 31, Greater Noida, Gautam Bugh Nagar, Uttar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</si>
</sst>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43" fontId="2" fillId="0" borderId="0" xfId="0" applyNumberFormat="1" applyFont="1"/>
    <xf numFmtId="43" fontId="0" fillId="0" borderId="1" xfId="0" applyNumberFormat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/>
    <xf numFmtId="2" fontId="0" fillId="0" borderId="0" xfId="0" applyNumberFormat="1"/>
    <xf numFmtId="165" fontId="0" fillId="0" borderId="0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D4:AA96"/>
  <sheetViews>
    <sheetView tabSelected="1" topLeftCell="D70" zoomScale="85" zoomScaleNormal="85" workbookViewId="0">
      <selection activeCell="Z92" sqref="Z92"/>
    </sheetView>
  </sheetViews>
  <sheetFormatPr defaultRowHeight="15" x14ac:dyDescent="0.25"/>
  <cols>
    <col min="4" max="4" width="7.28515625" customWidth="1"/>
    <col min="5" max="5" width="19" style="32" customWidth="1"/>
    <col min="6" max="6" width="9.28515625" customWidth="1"/>
    <col min="7" max="7" width="11.85546875" customWidth="1"/>
    <col min="8" max="8" width="11.140625" customWidth="1"/>
    <col min="9" max="9" width="12.28515625" customWidth="1"/>
    <col min="10" max="10" width="11.85546875" customWidth="1"/>
    <col min="11" max="11" width="10.5703125" hidden="1" customWidth="1"/>
    <col min="12" max="12" width="10.28515625" customWidth="1"/>
    <col min="13" max="13" width="10.42578125" customWidth="1"/>
    <col min="14" max="14" width="9.140625" hidden="1" customWidth="1"/>
    <col min="15" max="15" width="13.140625" hidden="1" customWidth="1"/>
    <col min="16" max="16" width="10.7109375" customWidth="1"/>
    <col min="17" max="17" width="13" customWidth="1"/>
    <col min="18" max="18" width="14" hidden="1" customWidth="1"/>
    <col min="19" max="19" width="11.28515625" hidden="1" customWidth="1"/>
    <col min="20" max="20" width="12.42578125" customWidth="1"/>
    <col min="21" max="21" width="11" style="34" customWidth="1"/>
    <col min="22" max="22" width="12.42578125" customWidth="1"/>
    <col min="25" max="25" width="16.140625" customWidth="1"/>
    <col min="26" max="26" width="21.7109375" customWidth="1"/>
    <col min="27" max="27" width="13.85546875" customWidth="1"/>
    <col min="28" max="28" width="13" customWidth="1"/>
  </cols>
  <sheetData>
    <row r="4" spans="4:22" ht="36.75" customHeight="1" x14ac:dyDescent="0.25">
      <c r="D4" s="39" t="s">
        <v>96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4:22" ht="70.5" customHeight="1" x14ac:dyDescent="0.25">
      <c r="D5" s="16" t="s">
        <v>21</v>
      </c>
      <c r="E5" s="1" t="s">
        <v>28</v>
      </c>
      <c r="F5" s="1" t="s">
        <v>84</v>
      </c>
      <c r="G5" s="1" t="s">
        <v>0</v>
      </c>
      <c r="H5" s="1" t="s">
        <v>31</v>
      </c>
      <c r="I5" s="1" t="s">
        <v>34</v>
      </c>
      <c r="J5" s="1" t="s">
        <v>19</v>
      </c>
      <c r="K5" s="18" t="s">
        <v>1</v>
      </c>
      <c r="L5" s="1" t="s">
        <v>2</v>
      </c>
      <c r="M5" s="1" t="s">
        <v>3</v>
      </c>
      <c r="N5" s="18" t="s">
        <v>4</v>
      </c>
      <c r="O5" s="18" t="s">
        <v>5</v>
      </c>
      <c r="P5" s="1" t="s">
        <v>35</v>
      </c>
      <c r="Q5" s="1" t="s">
        <v>6</v>
      </c>
      <c r="R5" s="18" t="s">
        <v>7</v>
      </c>
      <c r="S5" s="17" t="s">
        <v>11</v>
      </c>
      <c r="T5" s="1" t="s">
        <v>9</v>
      </c>
      <c r="U5" s="1" t="s">
        <v>44</v>
      </c>
      <c r="V5" s="1" t="s">
        <v>43</v>
      </c>
    </row>
    <row r="6" spans="4:22" x14ac:dyDescent="0.25">
      <c r="D6" s="2">
        <v>1</v>
      </c>
      <c r="E6" s="2" t="s">
        <v>45</v>
      </c>
      <c r="F6" s="19">
        <v>8.5</v>
      </c>
      <c r="G6" s="2" t="s">
        <v>20</v>
      </c>
      <c r="H6" s="30">
        <f>I6/10.7639</f>
        <v>7.7341855647116757</v>
      </c>
      <c r="I6" s="31">
        <v>83.25</v>
      </c>
      <c r="J6" s="19">
        <v>1997</v>
      </c>
      <c r="K6" s="2">
        <v>2024</v>
      </c>
      <c r="L6" s="2">
        <f t="shared" ref="L6:L72" si="0">K6-J6</f>
        <v>27</v>
      </c>
      <c r="M6" s="2">
        <v>70</v>
      </c>
      <c r="N6" s="3">
        <v>0.1</v>
      </c>
      <c r="O6" s="4">
        <f>(1-N6)/M6</f>
        <v>1.2857142857142857E-2</v>
      </c>
      <c r="P6" s="27">
        <v>1300</v>
      </c>
      <c r="Q6" s="25">
        <f>P6*I6</f>
        <v>108225</v>
      </c>
      <c r="R6" s="25">
        <f>Q6*O6*IF(L6&gt;M6,M6,L6)</f>
        <v>37569.535714285717</v>
      </c>
      <c r="S6" s="23">
        <v>0</v>
      </c>
      <c r="T6" s="25">
        <f>Q6-R6</f>
        <v>70655.46428571429</v>
      </c>
      <c r="U6" s="33">
        <v>15000</v>
      </c>
      <c r="V6" s="25">
        <f>U6*H6</f>
        <v>116012.78347067513</v>
      </c>
    </row>
    <row r="7" spans="4:22" x14ac:dyDescent="0.25">
      <c r="D7" s="2">
        <v>2</v>
      </c>
      <c r="E7" s="2" t="s">
        <v>46</v>
      </c>
      <c r="F7" s="19">
        <v>8.5</v>
      </c>
      <c r="G7" s="2" t="s">
        <v>20</v>
      </c>
      <c r="H7" s="30">
        <f t="shared" ref="H7:H70" si="1">I7/10.7639</f>
        <v>3.7625767612110854</v>
      </c>
      <c r="I7" s="31">
        <v>40.5</v>
      </c>
      <c r="J7" s="19">
        <v>1997</v>
      </c>
      <c r="K7" s="2">
        <v>2024</v>
      </c>
      <c r="L7" s="45">
        <f t="shared" si="0"/>
        <v>27</v>
      </c>
      <c r="M7" s="45">
        <v>70</v>
      </c>
      <c r="N7" s="46">
        <v>0.1</v>
      </c>
      <c r="O7" s="47">
        <f t="shared" ref="O7:O15" si="2">(1-N7)/M7</f>
        <v>1.2857142857142857E-2</v>
      </c>
      <c r="P7" s="27">
        <v>1300</v>
      </c>
      <c r="Q7" s="27">
        <f t="shared" ref="Q7:Q11" si="3">P7*I7</f>
        <v>52650</v>
      </c>
      <c r="R7" s="25">
        <f t="shared" ref="R7:R11" si="4">Q7*O7*IF(L7&gt;M7,M7,L7)</f>
        <v>18277.071428571428</v>
      </c>
      <c r="S7" s="23">
        <v>0</v>
      </c>
      <c r="T7" s="25">
        <f t="shared" ref="T7:T13" si="5">Q7-R7</f>
        <v>34372.928571428572</v>
      </c>
      <c r="U7" s="33">
        <v>15000</v>
      </c>
      <c r="V7" s="25">
        <f t="shared" ref="V7:V13" si="6">U7*H7</f>
        <v>56438.651418166279</v>
      </c>
    </row>
    <row r="8" spans="4:22" x14ac:dyDescent="0.25">
      <c r="D8" s="2">
        <v>3</v>
      </c>
      <c r="E8" s="2" t="s">
        <v>88</v>
      </c>
      <c r="F8" s="19">
        <v>8.5</v>
      </c>
      <c r="G8" s="2" t="s">
        <v>20</v>
      </c>
      <c r="H8" s="30">
        <f t="shared" si="1"/>
        <v>11.705794368212265</v>
      </c>
      <c r="I8" s="31">
        <v>126</v>
      </c>
      <c r="J8" s="19">
        <v>1997</v>
      </c>
      <c r="K8" s="2">
        <v>2024</v>
      </c>
      <c r="L8" s="45">
        <f t="shared" si="0"/>
        <v>27</v>
      </c>
      <c r="M8" s="45">
        <v>60</v>
      </c>
      <c r="N8" s="46">
        <v>0.1</v>
      </c>
      <c r="O8" s="47">
        <f t="shared" si="2"/>
        <v>1.5000000000000001E-2</v>
      </c>
      <c r="P8" s="27">
        <v>1300</v>
      </c>
      <c r="Q8" s="27">
        <f t="shared" si="3"/>
        <v>163800</v>
      </c>
      <c r="R8" s="25">
        <f t="shared" si="4"/>
        <v>66339</v>
      </c>
      <c r="S8" s="23">
        <v>0</v>
      </c>
      <c r="T8" s="25">
        <f t="shared" si="5"/>
        <v>97461</v>
      </c>
      <c r="U8" s="33">
        <v>15000</v>
      </c>
      <c r="V8" s="25">
        <f t="shared" si="6"/>
        <v>175586.91552318397</v>
      </c>
    </row>
    <row r="9" spans="4:22" ht="30" x14ac:dyDescent="0.25">
      <c r="D9" s="2">
        <v>4</v>
      </c>
      <c r="E9" s="2" t="s">
        <v>47</v>
      </c>
      <c r="F9" s="19">
        <v>14</v>
      </c>
      <c r="G9" s="2" t="s">
        <v>20</v>
      </c>
      <c r="H9" s="30">
        <f t="shared" si="1"/>
        <v>56.090264681017103</v>
      </c>
      <c r="I9" s="31">
        <v>603.75</v>
      </c>
      <c r="J9" s="19">
        <v>1997</v>
      </c>
      <c r="K9" s="2">
        <v>2024</v>
      </c>
      <c r="L9" s="45">
        <f t="shared" si="0"/>
        <v>27</v>
      </c>
      <c r="M9" s="45">
        <v>60</v>
      </c>
      <c r="N9" s="46">
        <v>0.1</v>
      </c>
      <c r="O9" s="47">
        <f t="shared" si="2"/>
        <v>1.5000000000000001E-2</v>
      </c>
      <c r="P9" s="27">
        <v>1600</v>
      </c>
      <c r="Q9" s="27">
        <f t="shared" si="3"/>
        <v>966000</v>
      </c>
      <c r="R9" s="25">
        <f t="shared" si="4"/>
        <v>391230.00000000006</v>
      </c>
      <c r="S9" s="23">
        <v>0</v>
      </c>
      <c r="T9" s="25">
        <f t="shared" si="5"/>
        <v>574770</v>
      </c>
      <c r="U9" s="33">
        <v>15000</v>
      </c>
      <c r="V9" s="25">
        <f t="shared" si="6"/>
        <v>841353.97021525656</v>
      </c>
    </row>
    <row r="10" spans="4:22" x14ac:dyDescent="0.25">
      <c r="D10" s="2">
        <v>5</v>
      </c>
      <c r="E10" s="2" t="s">
        <v>48</v>
      </c>
      <c r="F10" s="19">
        <v>10</v>
      </c>
      <c r="G10" s="2" t="s">
        <v>20</v>
      </c>
      <c r="H10" s="30">
        <f t="shared" si="1"/>
        <v>54.094705450626634</v>
      </c>
      <c r="I10" s="31">
        <v>582.27</v>
      </c>
      <c r="J10" s="19">
        <v>1997</v>
      </c>
      <c r="K10" s="2">
        <v>2024</v>
      </c>
      <c r="L10" s="45">
        <f t="shared" si="0"/>
        <v>27</v>
      </c>
      <c r="M10" s="45">
        <v>70</v>
      </c>
      <c r="N10" s="46">
        <v>0.1</v>
      </c>
      <c r="O10" s="47">
        <f t="shared" si="2"/>
        <v>1.2857142857142857E-2</v>
      </c>
      <c r="P10" s="27">
        <v>1400</v>
      </c>
      <c r="Q10" s="27">
        <f t="shared" si="3"/>
        <v>815178</v>
      </c>
      <c r="R10" s="25">
        <f t="shared" si="4"/>
        <v>282983.22000000003</v>
      </c>
      <c r="S10" s="23">
        <v>0</v>
      </c>
      <c r="T10" s="25">
        <f t="shared" si="5"/>
        <v>532194.78</v>
      </c>
      <c r="U10" s="33">
        <v>15000</v>
      </c>
      <c r="V10" s="25">
        <f t="shared" si="6"/>
        <v>811420.5817593995</v>
      </c>
    </row>
    <row r="11" spans="4:22" x14ac:dyDescent="0.25">
      <c r="D11" s="2">
        <v>6</v>
      </c>
      <c r="E11" s="2" t="s">
        <v>49</v>
      </c>
      <c r="F11" s="19">
        <v>10</v>
      </c>
      <c r="G11" s="2" t="s">
        <v>20</v>
      </c>
      <c r="H11" s="30">
        <f t="shared" si="1"/>
        <v>4.5987049303691041</v>
      </c>
      <c r="I11" s="31">
        <v>49.5</v>
      </c>
      <c r="J11" s="19">
        <v>1997</v>
      </c>
      <c r="K11" s="2">
        <v>2024</v>
      </c>
      <c r="L11" s="45">
        <f t="shared" si="0"/>
        <v>27</v>
      </c>
      <c r="M11" s="45">
        <v>70</v>
      </c>
      <c r="N11" s="46">
        <v>0.1</v>
      </c>
      <c r="O11" s="47">
        <f t="shared" si="2"/>
        <v>1.2857142857142857E-2</v>
      </c>
      <c r="P11" s="27">
        <v>1400</v>
      </c>
      <c r="Q11" s="27">
        <f t="shared" si="3"/>
        <v>69300</v>
      </c>
      <c r="R11" s="25">
        <f t="shared" si="4"/>
        <v>24057</v>
      </c>
      <c r="S11" s="23">
        <v>0</v>
      </c>
      <c r="T11" s="25">
        <f t="shared" si="5"/>
        <v>45243</v>
      </c>
      <c r="U11" s="33">
        <v>15000</v>
      </c>
      <c r="V11" s="25">
        <f t="shared" si="6"/>
        <v>68980.573955536558</v>
      </c>
    </row>
    <row r="12" spans="4:22" x14ac:dyDescent="0.25">
      <c r="D12" s="2">
        <v>7</v>
      </c>
      <c r="E12" s="2" t="s">
        <v>46</v>
      </c>
      <c r="F12" s="19">
        <v>10</v>
      </c>
      <c r="G12" s="2" t="s">
        <v>20</v>
      </c>
      <c r="H12" s="30">
        <f t="shared" si="1"/>
        <v>3.7625767612110854</v>
      </c>
      <c r="I12" s="31">
        <v>40.5</v>
      </c>
      <c r="J12" s="19">
        <v>1997</v>
      </c>
      <c r="K12" s="2">
        <v>2024</v>
      </c>
      <c r="L12" s="45">
        <f t="shared" si="0"/>
        <v>27</v>
      </c>
      <c r="M12" s="45">
        <v>70</v>
      </c>
      <c r="N12" s="46">
        <v>0.1</v>
      </c>
      <c r="O12" s="47">
        <f t="shared" si="2"/>
        <v>1.2857142857142857E-2</v>
      </c>
      <c r="P12" s="27">
        <v>1400</v>
      </c>
      <c r="Q12" s="27">
        <f t="shared" ref="Q12" si="7">P12*I12</f>
        <v>56700</v>
      </c>
      <c r="R12" s="25">
        <f t="shared" ref="R12" si="8">Q12*O12*IF(L12&gt;M12,M12,L12)</f>
        <v>19683</v>
      </c>
      <c r="S12" s="23">
        <v>0</v>
      </c>
      <c r="T12" s="25">
        <f t="shared" ref="T12" si="9">Q12-R12</f>
        <v>37017</v>
      </c>
      <c r="U12" s="33">
        <v>15000</v>
      </c>
      <c r="V12" s="25">
        <f t="shared" ref="V12" si="10">U12*H12</f>
        <v>56438.651418166279</v>
      </c>
    </row>
    <row r="13" spans="4:22" ht="30" x14ac:dyDescent="0.25">
      <c r="D13" s="2">
        <v>8</v>
      </c>
      <c r="E13" s="2" t="s">
        <v>47</v>
      </c>
      <c r="F13" s="19">
        <v>14</v>
      </c>
      <c r="G13" s="2" t="s">
        <v>85</v>
      </c>
      <c r="H13" s="30">
        <f t="shared" si="1"/>
        <v>56.090264681017103</v>
      </c>
      <c r="I13" s="31">
        <v>603.75</v>
      </c>
      <c r="J13" s="19">
        <v>1997</v>
      </c>
      <c r="K13" s="2">
        <v>2024</v>
      </c>
      <c r="L13" s="45">
        <f t="shared" si="0"/>
        <v>27</v>
      </c>
      <c r="M13" s="45">
        <v>40</v>
      </c>
      <c r="N13" s="46">
        <v>0.1</v>
      </c>
      <c r="O13" s="47">
        <f t="shared" si="2"/>
        <v>2.2499999999999999E-2</v>
      </c>
      <c r="P13" s="27">
        <v>1200</v>
      </c>
      <c r="Q13" s="27">
        <f>P13*I13</f>
        <v>724500</v>
      </c>
      <c r="R13" s="25">
        <f>Q13*O13*IF(L13&gt;M13,M13,L13)</f>
        <v>440133.75</v>
      </c>
      <c r="S13" s="23">
        <v>0</v>
      </c>
      <c r="T13" s="25">
        <f t="shared" si="5"/>
        <v>284366.25</v>
      </c>
      <c r="U13" s="33">
        <v>7000</v>
      </c>
      <c r="V13" s="25">
        <f t="shared" si="6"/>
        <v>392631.85276711971</v>
      </c>
    </row>
    <row r="14" spans="4:22" x14ac:dyDescent="0.25">
      <c r="D14" s="2">
        <v>9</v>
      </c>
      <c r="E14" s="2" t="s">
        <v>50</v>
      </c>
      <c r="F14" s="19">
        <v>14</v>
      </c>
      <c r="G14" s="2" t="s">
        <v>20</v>
      </c>
      <c r="H14" s="30">
        <f t="shared" si="1"/>
        <v>35.064428320590125</v>
      </c>
      <c r="I14" s="31">
        <v>377.43</v>
      </c>
      <c r="J14" s="19">
        <v>1997</v>
      </c>
      <c r="K14" s="2">
        <v>2024</v>
      </c>
      <c r="L14" s="45">
        <f t="shared" si="0"/>
        <v>27</v>
      </c>
      <c r="M14" s="45">
        <v>60</v>
      </c>
      <c r="N14" s="46">
        <v>0.1</v>
      </c>
      <c r="O14" s="47">
        <f t="shared" si="2"/>
        <v>1.5000000000000001E-2</v>
      </c>
      <c r="P14" s="27">
        <v>1500</v>
      </c>
      <c r="Q14" s="27">
        <f t="shared" ref="Q14:Q18" si="11">P14*I14</f>
        <v>566145</v>
      </c>
      <c r="R14" s="25">
        <f t="shared" ref="R14:R18" si="12">Q14*O14*IF(L14&gt;M14,M14,L14)</f>
        <v>229288.72500000003</v>
      </c>
      <c r="S14" s="23">
        <v>0</v>
      </c>
      <c r="T14" s="25">
        <f t="shared" ref="T14:T18" si="13">Q14-R14</f>
        <v>336856.27499999997</v>
      </c>
      <c r="U14" s="33">
        <v>15000</v>
      </c>
      <c r="V14" s="25">
        <f t="shared" ref="V14:V18" si="14">U14*H14</f>
        <v>525966.42480885191</v>
      </c>
    </row>
    <row r="15" spans="4:22" x14ac:dyDescent="0.25">
      <c r="D15" s="2">
        <v>10</v>
      </c>
      <c r="E15" s="2" t="s">
        <v>51</v>
      </c>
      <c r="F15" s="19">
        <v>14</v>
      </c>
      <c r="G15" s="19" t="s">
        <v>20</v>
      </c>
      <c r="H15" s="30">
        <f t="shared" si="1"/>
        <v>42.769813915030802</v>
      </c>
      <c r="I15" s="31">
        <v>460.37</v>
      </c>
      <c r="J15" s="19">
        <v>1997</v>
      </c>
      <c r="K15" s="2">
        <v>2024</v>
      </c>
      <c r="L15" s="45">
        <f t="shared" si="0"/>
        <v>27</v>
      </c>
      <c r="M15" s="45">
        <v>70</v>
      </c>
      <c r="N15" s="46">
        <v>0.1</v>
      </c>
      <c r="O15" s="47">
        <f t="shared" si="2"/>
        <v>1.2857142857142857E-2</v>
      </c>
      <c r="P15" s="27">
        <v>1500</v>
      </c>
      <c r="Q15" s="27">
        <f t="shared" si="11"/>
        <v>690555</v>
      </c>
      <c r="R15" s="25">
        <f t="shared" si="12"/>
        <v>239721.23571428569</v>
      </c>
      <c r="S15" s="23">
        <v>0</v>
      </c>
      <c r="T15" s="25">
        <f t="shared" si="13"/>
        <v>450833.76428571431</v>
      </c>
      <c r="U15" s="33">
        <v>15000</v>
      </c>
      <c r="V15" s="25">
        <f t="shared" si="14"/>
        <v>641547.20872546209</v>
      </c>
    </row>
    <row r="16" spans="4:22" x14ac:dyDescent="0.25">
      <c r="D16" s="2">
        <v>11</v>
      </c>
      <c r="E16" s="2" t="s">
        <v>46</v>
      </c>
      <c r="F16" s="19">
        <v>14</v>
      </c>
      <c r="G16" s="2" t="s">
        <v>20</v>
      </c>
      <c r="H16" s="30">
        <f t="shared" si="1"/>
        <v>13.807263166696087</v>
      </c>
      <c r="I16" s="31">
        <v>148.62</v>
      </c>
      <c r="J16" s="19">
        <v>1997</v>
      </c>
      <c r="K16" s="2">
        <v>2024</v>
      </c>
      <c r="L16" s="45">
        <f t="shared" si="0"/>
        <v>27</v>
      </c>
      <c r="M16" s="45">
        <v>70</v>
      </c>
      <c r="N16" s="46">
        <v>0.1</v>
      </c>
      <c r="O16" s="47">
        <f t="shared" ref="O16:O18" si="15">(1-N16)/M16</f>
        <v>1.2857142857142857E-2</v>
      </c>
      <c r="P16" s="27">
        <v>1500</v>
      </c>
      <c r="Q16" s="27">
        <f t="shared" si="11"/>
        <v>222930</v>
      </c>
      <c r="R16" s="25">
        <f t="shared" si="12"/>
        <v>77388.557142857142</v>
      </c>
      <c r="S16" s="23">
        <v>0</v>
      </c>
      <c r="T16" s="25">
        <f t="shared" si="13"/>
        <v>145541.44285714286</v>
      </c>
      <c r="U16" s="33">
        <v>15000</v>
      </c>
      <c r="V16" s="25">
        <f t="shared" si="14"/>
        <v>207108.94750044131</v>
      </c>
    </row>
    <row r="17" spans="4:22" x14ac:dyDescent="0.25">
      <c r="D17" s="2">
        <v>12</v>
      </c>
      <c r="E17" s="2" t="s">
        <v>82</v>
      </c>
      <c r="F17" s="19">
        <v>46</v>
      </c>
      <c r="G17" s="2" t="s">
        <v>85</v>
      </c>
      <c r="H17" s="30">
        <f t="shared" si="1"/>
        <v>1561.0159886286569</v>
      </c>
      <c r="I17" s="31">
        <v>16802.62</v>
      </c>
      <c r="J17" s="19">
        <v>1997</v>
      </c>
      <c r="K17" s="2">
        <v>2024</v>
      </c>
      <c r="L17" s="45">
        <f t="shared" si="0"/>
        <v>27</v>
      </c>
      <c r="M17" s="45">
        <v>40</v>
      </c>
      <c r="N17" s="46">
        <v>0.1</v>
      </c>
      <c r="O17" s="47">
        <f t="shared" si="15"/>
        <v>2.2499999999999999E-2</v>
      </c>
      <c r="P17" s="27">
        <v>1800</v>
      </c>
      <c r="Q17" s="27">
        <f t="shared" si="11"/>
        <v>30244716</v>
      </c>
      <c r="R17" s="25">
        <f t="shared" si="12"/>
        <v>18373664.969999999</v>
      </c>
      <c r="S17" s="23"/>
      <c r="T17" s="25">
        <f t="shared" si="13"/>
        <v>11871051.030000001</v>
      </c>
      <c r="U17" s="33">
        <v>7000</v>
      </c>
      <c r="V17" s="25">
        <f t="shared" si="14"/>
        <v>10927111.920400599</v>
      </c>
    </row>
    <row r="18" spans="4:22" x14ac:dyDescent="0.25">
      <c r="D18" s="2">
        <v>13</v>
      </c>
      <c r="E18" s="2" t="s">
        <v>83</v>
      </c>
      <c r="F18" s="19">
        <v>20</v>
      </c>
      <c r="G18" s="2" t="s">
        <v>85</v>
      </c>
      <c r="H18" s="30">
        <f t="shared" si="1"/>
        <v>602.70905526807201</v>
      </c>
      <c r="I18" s="31">
        <v>6487.5</v>
      </c>
      <c r="J18" s="19">
        <v>1997</v>
      </c>
      <c r="K18" s="2">
        <v>2024</v>
      </c>
      <c r="L18" s="45">
        <f t="shared" si="0"/>
        <v>27</v>
      </c>
      <c r="M18" s="45">
        <v>40</v>
      </c>
      <c r="N18" s="46">
        <v>0.1</v>
      </c>
      <c r="O18" s="47">
        <f t="shared" si="15"/>
        <v>2.2499999999999999E-2</v>
      </c>
      <c r="P18" s="27">
        <v>1400</v>
      </c>
      <c r="Q18" s="27">
        <f t="shared" si="11"/>
        <v>9082500</v>
      </c>
      <c r="R18" s="25">
        <f t="shared" si="12"/>
        <v>5517618.75</v>
      </c>
      <c r="S18" s="23"/>
      <c r="T18" s="25">
        <f t="shared" si="13"/>
        <v>3564881.25</v>
      </c>
      <c r="U18" s="33">
        <v>7000</v>
      </c>
      <c r="V18" s="25">
        <f t="shared" si="14"/>
        <v>4218963.3868765039</v>
      </c>
    </row>
    <row r="19" spans="4:22" x14ac:dyDescent="0.25">
      <c r="D19" s="2">
        <v>14</v>
      </c>
      <c r="E19" s="2" t="s">
        <v>52</v>
      </c>
      <c r="F19" s="19">
        <v>20</v>
      </c>
      <c r="G19" s="19" t="s">
        <v>20</v>
      </c>
      <c r="H19" s="30">
        <f t="shared" si="1"/>
        <v>2226.5563596837578</v>
      </c>
      <c r="I19" s="31">
        <v>23966.43</v>
      </c>
      <c r="J19" s="19">
        <v>1997</v>
      </c>
      <c r="K19" s="2">
        <v>2024</v>
      </c>
      <c r="L19" s="45">
        <f t="shared" si="0"/>
        <v>27</v>
      </c>
      <c r="M19" s="45">
        <v>60</v>
      </c>
      <c r="N19" s="46">
        <v>0.1</v>
      </c>
      <c r="O19" s="47">
        <f t="shared" ref="O19:O22" si="16">(1-N19)/M19</f>
        <v>1.5000000000000001E-2</v>
      </c>
      <c r="P19" s="27">
        <v>1700</v>
      </c>
      <c r="Q19" s="27">
        <f t="shared" ref="Q19:Q21" si="17">P19*I19</f>
        <v>40742931</v>
      </c>
      <c r="R19" s="25">
        <f t="shared" ref="R19:R21" si="18">Q19*O19*IF(L19&gt;M19,M19,L19)</f>
        <v>16500887.055000002</v>
      </c>
      <c r="S19" s="23">
        <v>0</v>
      </c>
      <c r="T19" s="25">
        <f t="shared" ref="T19:T22" si="19">Q19-R19</f>
        <v>24242043.945</v>
      </c>
      <c r="U19" s="33">
        <v>15000</v>
      </c>
      <c r="V19" s="25">
        <f t="shared" ref="V19:V22" si="20">U19*H19</f>
        <v>33398345.395256367</v>
      </c>
    </row>
    <row r="20" spans="4:22" x14ac:dyDescent="0.25">
      <c r="D20" s="2">
        <v>15</v>
      </c>
      <c r="E20" s="2" t="s">
        <v>53</v>
      </c>
      <c r="F20" s="19">
        <v>13</v>
      </c>
      <c r="G20" s="2" t="s">
        <v>20</v>
      </c>
      <c r="H20" s="30">
        <f t="shared" si="1"/>
        <v>220.20364366075495</v>
      </c>
      <c r="I20" s="31">
        <v>2370.25</v>
      </c>
      <c r="J20" s="19">
        <v>1997</v>
      </c>
      <c r="K20" s="2">
        <v>2024</v>
      </c>
      <c r="L20" s="45">
        <f t="shared" si="0"/>
        <v>27</v>
      </c>
      <c r="M20" s="45">
        <v>60</v>
      </c>
      <c r="N20" s="46">
        <v>0.1</v>
      </c>
      <c r="O20" s="47">
        <f t="shared" si="16"/>
        <v>1.5000000000000001E-2</v>
      </c>
      <c r="P20" s="27">
        <v>1500</v>
      </c>
      <c r="Q20" s="27">
        <f t="shared" si="17"/>
        <v>3555375</v>
      </c>
      <c r="R20" s="25">
        <f t="shared" si="18"/>
        <v>1439926.8750000002</v>
      </c>
      <c r="S20" s="23">
        <v>0</v>
      </c>
      <c r="T20" s="25">
        <f t="shared" si="19"/>
        <v>2115448.125</v>
      </c>
      <c r="U20" s="33">
        <v>15000</v>
      </c>
      <c r="V20" s="25">
        <f t="shared" si="20"/>
        <v>3303054.6549113244</v>
      </c>
    </row>
    <row r="21" spans="4:22" x14ac:dyDescent="0.25">
      <c r="D21" s="2">
        <v>16</v>
      </c>
      <c r="E21" s="2" t="s">
        <v>46</v>
      </c>
      <c r="F21" s="19">
        <v>13</v>
      </c>
      <c r="G21" s="2" t="s">
        <v>20</v>
      </c>
      <c r="H21" s="30">
        <f t="shared" si="1"/>
        <v>21.599977703248822</v>
      </c>
      <c r="I21" s="31">
        <v>232.5</v>
      </c>
      <c r="J21" s="19">
        <v>1997</v>
      </c>
      <c r="K21" s="2">
        <v>2024</v>
      </c>
      <c r="L21" s="45">
        <f t="shared" si="0"/>
        <v>27</v>
      </c>
      <c r="M21" s="45">
        <v>60</v>
      </c>
      <c r="N21" s="46">
        <v>0.1</v>
      </c>
      <c r="O21" s="47">
        <f t="shared" si="16"/>
        <v>1.5000000000000001E-2</v>
      </c>
      <c r="P21" s="27">
        <v>1500</v>
      </c>
      <c r="Q21" s="27">
        <f t="shared" si="17"/>
        <v>348750</v>
      </c>
      <c r="R21" s="25">
        <f t="shared" si="18"/>
        <v>141243.75</v>
      </c>
      <c r="S21" s="23">
        <v>0</v>
      </c>
      <c r="T21" s="25">
        <f t="shared" si="19"/>
        <v>207506.25</v>
      </c>
      <c r="U21" s="33">
        <v>15000</v>
      </c>
      <c r="V21" s="25">
        <f t="shared" si="20"/>
        <v>323999.66554873233</v>
      </c>
    </row>
    <row r="22" spans="4:22" x14ac:dyDescent="0.25">
      <c r="D22" s="2">
        <v>17</v>
      </c>
      <c r="E22" s="2" t="s">
        <v>54</v>
      </c>
      <c r="F22" s="19">
        <v>13</v>
      </c>
      <c r="G22" s="2" t="s">
        <v>86</v>
      </c>
      <c r="H22" s="30">
        <f t="shared" si="1"/>
        <v>113.22568957348173</v>
      </c>
      <c r="I22" s="31">
        <v>1218.75</v>
      </c>
      <c r="J22" s="19">
        <v>1997</v>
      </c>
      <c r="K22" s="2">
        <v>2024</v>
      </c>
      <c r="L22" s="45">
        <f t="shared" si="0"/>
        <v>27</v>
      </c>
      <c r="M22" s="45">
        <v>40</v>
      </c>
      <c r="N22" s="46">
        <v>0.1</v>
      </c>
      <c r="O22" s="47">
        <f t="shared" si="16"/>
        <v>2.2499999999999999E-2</v>
      </c>
      <c r="P22" s="27">
        <v>250</v>
      </c>
      <c r="Q22" s="27">
        <f>P22*I22</f>
        <v>304687.5</v>
      </c>
      <c r="R22" s="25">
        <f>Q22*O22*IF(L22&gt;M22,M22,L22)</f>
        <v>185097.65625</v>
      </c>
      <c r="S22" s="23"/>
      <c r="T22" s="25">
        <f t="shared" si="19"/>
        <v>119589.84375</v>
      </c>
      <c r="U22" s="33">
        <v>7000</v>
      </c>
      <c r="V22" s="25">
        <f t="shared" si="20"/>
        <v>792579.8270143721</v>
      </c>
    </row>
    <row r="23" spans="4:22" x14ac:dyDescent="0.25">
      <c r="D23" s="2">
        <v>18</v>
      </c>
      <c r="E23" s="2" t="s">
        <v>52</v>
      </c>
      <c r="F23" s="19">
        <v>9</v>
      </c>
      <c r="G23" s="2" t="s">
        <v>20</v>
      </c>
      <c r="H23" s="30">
        <f t="shared" si="1"/>
        <v>567.22656286290282</v>
      </c>
      <c r="I23" s="31">
        <v>6105.57</v>
      </c>
      <c r="J23" s="19">
        <v>1997</v>
      </c>
      <c r="K23" s="2">
        <v>2024</v>
      </c>
      <c r="L23" s="45">
        <f t="shared" si="0"/>
        <v>27</v>
      </c>
      <c r="M23" s="45">
        <v>60</v>
      </c>
      <c r="N23" s="46">
        <v>0.1</v>
      </c>
      <c r="O23" s="47">
        <f t="shared" ref="O23:O27" si="21">(1-N23)/M23</f>
        <v>1.5000000000000001E-2</v>
      </c>
      <c r="P23" s="27">
        <v>1600</v>
      </c>
      <c r="Q23" s="27">
        <f t="shared" ref="Q23:Q25" si="22">P23*I23</f>
        <v>9768912</v>
      </c>
      <c r="R23" s="25">
        <f t="shared" ref="R23:R25" si="23">Q23*O23*IF(L23&gt;M23,M23,L23)</f>
        <v>3956409.3600000008</v>
      </c>
      <c r="S23" s="23">
        <v>0</v>
      </c>
      <c r="T23" s="25">
        <f t="shared" ref="T23:T27" si="24">Q23-R23</f>
        <v>5812502.6399999987</v>
      </c>
      <c r="U23" s="33">
        <v>15000</v>
      </c>
      <c r="V23" s="25">
        <f t="shared" ref="V23:V27" si="25">U23*H23</f>
        <v>8508398.4429435432</v>
      </c>
    </row>
    <row r="24" spans="4:22" x14ac:dyDescent="0.25">
      <c r="D24" s="2">
        <v>19</v>
      </c>
      <c r="E24" s="2" t="s">
        <v>50</v>
      </c>
      <c r="F24" s="19">
        <v>13</v>
      </c>
      <c r="G24" s="2" t="s">
        <v>20</v>
      </c>
      <c r="H24" s="30">
        <f t="shared" si="1"/>
        <v>21.239513559211812</v>
      </c>
      <c r="I24" s="31">
        <v>228.62</v>
      </c>
      <c r="J24" s="19">
        <v>1997</v>
      </c>
      <c r="K24" s="2">
        <v>2024</v>
      </c>
      <c r="L24" s="45">
        <f t="shared" si="0"/>
        <v>27</v>
      </c>
      <c r="M24" s="45">
        <v>60</v>
      </c>
      <c r="N24" s="46">
        <v>0.1</v>
      </c>
      <c r="O24" s="47">
        <f t="shared" si="21"/>
        <v>1.5000000000000001E-2</v>
      </c>
      <c r="P24" s="27">
        <v>1500</v>
      </c>
      <c r="Q24" s="27">
        <f t="shared" si="22"/>
        <v>342930</v>
      </c>
      <c r="R24" s="25">
        <f t="shared" si="23"/>
        <v>138886.65000000002</v>
      </c>
      <c r="S24" s="23">
        <v>0</v>
      </c>
      <c r="T24" s="25">
        <f t="shared" si="24"/>
        <v>204043.34999999998</v>
      </c>
      <c r="U24" s="33">
        <v>15000</v>
      </c>
      <c r="V24" s="25">
        <f t="shared" si="25"/>
        <v>318592.70338817715</v>
      </c>
    </row>
    <row r="25" spans="4:22" x14ac:dyDescent="0.25">
      <c r="D25" s="2">
        <v>20</v>
      </c>
      <c r="E25" s="2" t="s">
        <v>55</v>
      </c>
      <c r="F25" s="19">
        <v>13</v>
      </c>
      <c r="G25" s="2" t="s">
        <v>20</v>
      </c>
      <c r="H25" s="30">
        <f t="shared" si="1"/>
        <v>21.239513559211812</v>
      </c>
      <c r="I25" s="31">
        <v>228.62</v>
      </c>
      <c r="J25" s="19">
        <v>1997</v>
      </c>
      <c r="K25" s="2">
        <v>2024</v>
      </c>
      <c r="L25" s="45">
        <f t="shared" si="0"/>
        <v>27</v>
      </c>
      <c r="M25" s="45">
        <v>60</v>
      </c>
      <c r="N25" s="46">
        <v>0.1</v>
      </c>
      <c r="O25" s="47">
        <f t="shared" si="21"/>
        <v>1.5000000000000001E-2</v>
      </c>
      <c r="P25" s="27">
        <v>1500</v>
      </c>
      <c r="Q25" s="27">
        <f t="shared" si="22"/>
        <v>342930</v>
      </c>
      <c r="R25" s="25">
        <f t="shared" si="23"/>
        <v>138886.65000000002</v>
      </c>
      <c r="S25" s="23">
        <v>0</v>
      </c>
      <c r="T25" s="25">
        <f t="shared" si="24"/>
        <v>204043.34999999998</v>
      </c>
      <c r="U25" s="33">
        <v>15000</v>
      </c>
      <c r="V25" s="25">
        <f t="shared" si="25"/>
        <v>318592.70338817715</v>
      </c>
    </row>
    <row r="26" spans="4:22" x14ac:dyDescent="0.25">
      <c r="D26" s="2">
        <v>21</v>
      </c>
      <c r="E26" s="2" t="s">
        <v>56</v>
      </c>
      <c r="F26" s="19">
        <v>13</v>
      </c>
      <c r="G26" s="2" t="s">
        <v>85</v>
      </c>
      <c r="H26" s="30">
        <f t="shared" si="1"/>
        <v>542.91381376638583</v>
      </c>
      <c r="I26" s="31">
        <v>5843.87</v>
      </c>
      <c r="J26" s="19">
        <v>1997</v>
      </c>
      <c r="K26" s="2">
        <v>2024</v>
      </c>
      <c r="L26" s="45">
        <f t="shared" si="0"/>
        <v>27</v>
      </c>
      <c r="M26" s="45">
        <v>40</v>
      </c>
      <c r="N26" s="46">
        <v>0.1</v>
      </c>
      <c r="O26" s="47">
        <f t="shared" si="21"/>
        <v>2.2499999999999999E-2</v>
      </c>
      <c r="P26" s="27">
        <v>1100</v>
      </c>
      <c r="Q26" s="27">
        <f>P26*I26</f>
        <v>6428257</v>
      </c>
      <c r="R26" s="25">
        <f>Q26*O26*IF(L26&gt;M26,M26,L26)</f>
        <v>3905166.1274999999</v>
      </c>
      <c r="S26" s="23"/>
      <c r="T26" s="25">
        <f t="shared" si="24"/>
        <v>2523090.8725000001</v>
      </c>
      <c r="U26" s="33">
        <v>7000</v>
      </c>
      <c r="V26" s="25">
        <f t="shared" si="25"/>
        <v>3800396.6963647008</v>
      </c>
    </row>
    <row r="27" spans="4:22" x14ac:dyDescent="0.25">
      <c r="D27" s="2">
        <v>22</v>
      </c>
      <c r="E27" s="2" t="s">
        <v>57</v>
      </c>
      <c r="F27" s="19">
        <v>13</v>
      </c>
      <c r="G27" s="2" t="s">
        <v>20</v>
      </c>
      <c r="H27" s="30">
        <f t="shared" si="1"/>
        <v>10.033538029896228</v>
      </c>
      <c r="I27" s="31">
        <v>108</v>
      </c>
      <c r="J27" s="19">
        <v>1997</v>
      </c>
      <c r="K27" s="2">
        <v>2024</v>
      </c>
      <c r="L27" s="45">
        <f t="shared" si="0"/>
        <v>27</v>
      </c>
      <c r="M27" s="45">
        <v>60</v>
      </c>
      <c r="N27" s="46">
        <v>0.1</v>
      </c>
      <c r="O27" s="47">
        <f t="shared" si="21"/>
        <v>1.5000000000000001E-2</v>
      </c>
      <c r="P27" s="27">
        <v>1500</v>
      </c>
      <c r="Q27" s="27">
        <f t="shared" ref="Q27" si="26">P27*I27</f>
        <v>162000</v>
      </c>
      <c r="R27" s="25">
        <f t="shared" ref="R27" si="27">Q27*O27*IF(L27&gt;M27,M27,L27)</f>
        <v>65610</v>
      </c>
      <c r="S27" s="23">
        <v>0</v>
      </c>
      <c r="T27" s="25">
        <f t="shared" si="24"/>
        <v>96390</v>
      </c>
      <c r="U27" s="33">
        <v>15000</v>
      </c>
      <c r="V27" s="25">
        <f t="shared" si="25"/>
        <v>150503.07044844341</v>
      </c>
    </row>
    <row r="28" spans="4:22" ht="30" x14ac:dyDescent="0.25">
      <c r="D28" s="2">
        <v>23</v>
      </c>
      <c r="E28" s="2" t="s">
        <v>58</v>
      </c>
      <c r="F28" s="19">
        <v>13</v>
      </c>
      <c r="G28" s="2" t="s">
        <v>20</v>
      </c>
      <c r="H28" s="30">
        <f t="shared" si="1"/>
        <v>759.01950036696746</v>
      </c>
      <c r="I28" s="31">
        <v>8170.01</v>
      </c>
      <c r="J28" s="19">
        <v>1997</v>
      </c>
      <c r="K28" s="2">
        <v>2024</v>
      </c>
      <c r="L28" s="45">
        <f t="shared" si="0"/>
        <v>27</v>
      </c>
      <c r="M28" s="45">
        <v>60</v>
      </c>
      <c r="N28" s="46">
        <v>0.1</v>
      </c>
      <c r="O28" s="47">
        <f t="shared" ref="O28:O32" si="28">(1-N28)/M28</f>
        <v>1.5000000000000001E-2</v>
      </c>
      <c r="P28" s="27">
        <v>1500</v>
      </c>
      <c r="Q28" s="27">
        <f t="shared" ref="Q28:Q31" si="29">P28*I28</f>
        <v>12255015</v>
      </c>
      <c r="R28" s="25">
        <f t="shared" ref="R28:R31" si="30">Q28*O28*IF(L28&gt;M28,M28,L28)</f>
        <v>4963281.0750000002</v>
      </c>
      <c r="S28" s="23">
        <v>0</v>
      </c>
      <c r="T28" s="25">
        <f t="shared" ref="T28:T32" si="31">Q28-R28</f>
        <v>7291733.9249999998</v>
      </c>
      <c r="U28" s="33">
        <v>15000</v>
      </c>
      <c r="V28" s="25">
        <f t="shared" ref="V28:V32" si="32">U28*H28</f>
        <v>11385292.505504511</v>
      </c>
    </row>
    <row r="29" spans="4:22" x14ac:dyDescent="0.25">
      <c r="D29" s="2">
        <v>24</v>
      </c>
      <c r="E29" s="2" t="s">
        <v>50</v>
      </c>
      <c r="F29" s="19">
        <v>13</v>
      </c>
      <c r="G29" s="2" t="s">
        <v>20</v>
      </c>
      <c r="H29" s="30">
        <f t="shared" si="1"/>
        <v>21.239513559211812</v>
      </c>
      <c r="I29" s="31">
        <v>228.62</v>
      </c>
      <c r="J29" s="19">
        <v>1997</v>
      </c>
      <c r="K29" s="2">
        <v>2024</v>
      </c>
      <c r="L29" s="45">
        <f t="shared" si="0"/>
        <v>27</v>
      </c>
      <c r="M29" s="45">
        <v>60</v>
      </c>
      <c r="N29" s="46">
        <v>0.1</v>
      </c>
      <c r="O29" s="47">
        <f t="shared" si="28"/>
        <v>1.5000000000000001E-2</v>
      </c>
      <c r="P29" s="27">
        <v>1500</v>
      </c>
      <c r="Q29" s="27">
        <f t="shared" si="29"/>
        <v>342930</v>
      </c>
      <c r="R29" s="25">
        <f t="shared" si="30"/>
        <v>138886.65000000002</v>
      </c>
      <c r="S29" s="23">
        <v>0</v>
      </c>
      <c r="T29" s="25">
        <f t="shared" si="31"/>
        <v>204043.34999999998</v>
      </c>
      <c r="U29" s="33">
        <v>15000</v>
      </c>
      <c r="V29" s="25">
        <f t="shared" si="32"/>
        <v>318592.70338817715</v>
      </c>
    </row>
    <row r="30" spans="4:22" x14ac:dyDescent="0.25">
      <c r="D30" s="2">
        <v>25</v>
      </c>
      <c r="E30" s="2" t="s">
        <v>59</v>
      </c>
      <c r="F30" s="19">
        <v>11.75</v>
      </c>
      <c r="G30" s="2" t="s">
        <v>20</v>
      </c>
      <c r="H30" s="30">
        <f t="shared" si="1"/>
        <v>1231.2488967753325</v>
      </c>
      <c r="I30" s="31">
        <v>13253.04</v>
      </c>
      <c r="J30" s="19">
        <v>1997</v>
      </c>
      <c r="K30" s="2">
        <v>2024</v>
      </c>
      <c r="L30" s="45">
        <f t="shared" si="0"/>
        <v>27</v>
      </c>
      <c r="M30" s="45">
        <v>60</v>
      </c>
      <c r="N30" s="46">
        <v>0.1</v>
      </c>
      <c r="O30" s="47">
        <f t="shared" si="28"/>
        <v>1.5000000000000001E-2</v>
      </c>
      <c r="P30" s="27">
        <v>1400</v>
      </c>
      <c r="Q30" s="27">
        <f t="shared" si="29"/>
        <v>18554256</v>
      </c>
      <c r="R30" s="25">
        <f t="shared" si="30"/>
        <v>7514473.6800000006</v>
      </c>
      <c r="S30" s="23">
        <v>0</v>
      </c>
      <c r="T30" s="25">
        <f t="shared" si="31"/>
        <v>11039782.32</v>
      </c>
      <c r="U30" s="33">
        <v>15000</v>
      </c>
      <c r="V30" s="25">
        <f t="shared" si="32"/>
        <v>18468733.451629989</v>
      </c>
    </row>
    <row r="31" spans="4:22" x14ac:dyDescent="0.25">
      <c r="D31" s="2">
        <v>26</v>
      </c>
      <c r="E31" s="2" t="s">
        <v>46</v>
      </c>
      <c r="F31" s="19">
        <v>13</v>
      </c>
      <c r="G31" s="2" t="s">
        <v>20</v>
      </c>
      <c r="H31" s="30">
        <f t="shared" si="1"/>
        <v>11.078698241343751</v>
      </c>
      <c r="I31" s="31">
        <v>119.25</v>
      </c>
      <c r="J31" s="19">
        <v>1997</v>
      </c>
      <c r="K31" s="2">
        <v>2024</v>
      </c>
      <c r="L31" s="45">
        <f t="shared" si="0"/>
        <v>27</v>
      </c>
      <c r="M31" s="45">
        <v>60</v>
      </c>
      <c r="N31" s="46">
        <v>0.1</v>
      </c>
      <c r="O31" s="47">
        <f t="shared" si="28"/>
        <v>1.5000000000000001E-2</v>
      </c>
      <c r="P31" s="27">
        <v>1500</v>
      </c>
      <c r="Q31" s="27">
        <f t="shared" si="29"/>
        <v>178875</v>
      </c>
      <c r="R31" s="25">
        <f t="shared" si="30"/>
        <v>72444.375</v>
      </c>
      <c r="S31" s="23">
        <v>0</v>
      </c>
      <c r="T31" s="25">
        <f t="shared" si="31"/>
        <v>106430.625</v>
      </c>
      <c r="U31" s="33">
        <v>15000</v>
      </c>
      <c r="V31" s="25">
        <f t="shared" si="32"/>
        <v>166180.47362015626</v>
      </c>
    </row>
    <row r="32" spans="4:22" x14ac:dyDescent="0.25">
      <c r="D32" s="2">
        <v>27</v>
      </c>
      <c r="E32" s="2" t="s">
        <v>54</v>
      </c>
      <c r="F32" s="19">
        <v>13</v>
      </c>
      <c r="G32" s="2" t="s">
        <v>86</v>
      </c>
      <c r="H32" s="30">
        <f t="shared" si="1"/>
        <v>25.559509099861575</v>
      </c>
      <c r="I32" s="31">
        <v>275.12</v>
      </c>
      <c r="J32" s="19">
        <v>1997</v>
      </c>
      <c r="K32" s="2">
        <v>2024</v>
      </c>
      <c r="L32" s="45">
        <f t="shared" si="0"/>
        <v>27</v>
      </c>
      <c r="M32" s="45">
        <v>40</v>
      </c>
      <c r="N32" s="46">
        <v>0.1</v>
      </c>
      <c r="O32" s="47">
        <f t="shared" si="28"/>
        <v>2.2499999999999999E-2</v>
      </c>
      <c r="P32" s="27">
        <v>250</v>
      </c>
      <c r="Q32" s="27">
        <f>P32*I32</f>
        <v>68780</v>
      </c>
      <c r="R32" s="25">
        <f>Q32*O32*IF(L32&gt;M32,M32,L32)</f>
        <v>41783.85</v>
      </c>
      <c r="S32" s="23"/>
      <c r="T32" s="25">
        <f t="shared" si="31"/>
        <v>26996.15</v>
      </c>
      <c r="U32" s="33">
        <v>7000</v>
      </c>
      <c r="V32" s="25">
        <f t="shared" si="32"/>
        <v>178916.56369903102</v>
      </c>
    </row>
    <row r="33" spans="4:22" x14ac:dyDescent="0.25">
      <c r="D33" s="2">
        <v>28</v>
      </c>
      <c r="E33" s="2" t="s">
        <v>60</v>
      </c>
      <c r="F33" s="19">
        <v>17</v>
      </c>
      <c r="G33" s="2" t="s">
        <v>20</v>
      </c>
      <c r="H33" s="30">
        <f t="shared" si="1"/>
        <v>49.354787762799731</v>
      </c>
      <c r="I33" s="31">
        <v>531.25</v>
      </c>
      <c r="J33" s="19">
        <v>1997</v>
      </c>
      <c r="K33" s="2">
        <v>2024</v>
      </c>
      <c r="L33" s="45">
        <f t="shared" si="0"/>
        <v>27</v>
      </c>
      <c r="M33" s="45">
        <v>60</v>
      </c>
      <c r="N33" s="46">
        <v>0.1</v>
      </c>
      <c r="O33" s="47">
        <f t="shared" ref="O33:O34" si="33">(1-N33)/M33</f>
        <v>1.5000000000000001E-2</v>
      </c>
      <c r="P33" s="27">
        <v>1600</v>
      </c>
      <c r="Q33" s="27">
        <f t="shared" ref="Q33" si="34">P33*I33</f>
        <v>850000</v>
      </c>
      <c r="R33" s="25">
        <f t="shared" ref="R33" si="35">Q33*O33*IF(L33&gt;M33,M33,L33)</f>
        <v>344250.00000000006</v>
      </c>
      <c r="S33" s="23">
        <v>0</v>
      </c>
      <c r="T33" s="25">
        <f t="shared" ref="T33:T34" si="36">Q33-R33</f>
        <v>505749.99999999994</v>
      </c>
      <c r="U33" s="33">
        <v>15000</v>
      </c>
      <c r="V33" s="25">
        <f t="shared" ref="V33:V34" si="37">U33*H33</f>
        <v>740321.81644199591</v>
      </c>
    </row>
    <row r="34" spans="4:22" x14ac:dyDescent="0.25">
      <c r="D34" s="2">
        <v>29</v>
      </c>
      <c r="E34" s="2" t="s">
        <v>61</v>
      </c>
      <c r="F34" s="19">
        <v>12</v>
      </c>
      <c r="G34" s="2" t="s">
        <v>85</v>
      </c>
      <c r="H34" s="30">
        <f t="shared" si="1"/>
        <v>33.445126766320762</v>
      </c>
      <c r="I34" s="31">
        <v>360</v>
      </c>
      <c r="J34" s="19">
        <v>1997</v>
      </c>
      <c r="K34" s="2">
        <v>2024</v>
      </c>
      <c r="L34" s="45">
        <f t="shared" si="0"/>
        <v>27</v>
      </c>
      <c r="M34" s="45">
        <v>40</v>
      </c>
      <c r="N34" s="46">
        <v>0.1</v>
      </c>
      <c r="O34" s="47">
        <f t="shared" si="33"/>
        <v>2.2499999999999999E-2</v>
      </c>
      <c r="P34" s="27">
        <v>1000</v>
      </c>
      <c r="Q34" s="27">
        <f>P34*I34</f>
        <v>360000</v>
      </c>
      <c r="R34" s="25">
        <f>Q34*O34*IF(L34&gt;M34,M34,L34)</f>
        <v>218700</v>
      </c>
      <c r="S34" s="23"/>
      <c r="T34" s="25">
        <f t="shared" si="36"/>
        <v>141300</v>
      </c>
      <c r="U34" s="33">
        <v>7000</v>
      </c>
      <c r="V34" s="25">
        <f t="shared" si="37"/>
        <v>234115.88736424534</v>
      </c>
    </row>
    <row r="35" spans="4:22" x14ac:dyDescent="0.25">
      <c r="D35" s="2">
        <v>30</v>
      </c>
      <c r="E35" s="2" t="s">
        <v>62</v>
      </c>
      <c r="F35" s="19">
        <v>14</v>
      </c>
      <c r="G35" s="2" t="s">
        <v>20</v>
      </c>
      <c r="H35" s="30">
        <f t="shared" si="1"/>
        <v>155.79854885311087</v>
      </c>
      <c r="I35" s="31">
        <v>1677</v>
      </c>
      <c r="J35" s="19">
        <v>1997</v>
      </c>
      <c r="K35" s="2">
        <v>2024</v>
      </c>
      <c r="L35" s="45">
        <f t="shared" si="0"/>
        <v>27</v>
      </c>
      <c r="M35" s="45">
        <v>60</v>
      </c>
      <c r="N35" s="46">
        <v>0.1</v>
      </c>
      <c r="O35" s="47">
        <f t="shared" ref="O35:O67" si="38">(1-N35)/M35</f>
        <v>1.5000000000000001E-2</v>
      </c>
      <c r="P35" s="27">
        <v>1500</v>
      </c>
      <c r="Q35" s="27">
        <f t="shared" ref="Q35:Q67" si="39">P35*I35</f>
        <v>2515500</v>
      </c>
      <c r="R35" s="25">
        <f t="shared" ref="R35:R67" si="40">Q35*O35*IF(L35&gt;M35,M35,L35)</f>
        <v>1018777.5</v>
      </c>
      <c r="S35" s="23">
        <v>0</v>
      </c>
      <c r="T35" s="25">
        <f t="shared" ref="T35:T67" si="41">Q35-R35</f>
        <v>1496722.5</v>
      </c>
      <c r="U35" s="33">
        <v>15000</v>
      </c>
      <c r="V35" s="25">
        <f t="shared" ref="V35:V67" si="42">U35*H35</f>
        <v>2336978.232796663</v>
      </c>
    </row>
    <row r="36" spans="4:22" x14ac:dyDescent="0.25">
      <c r="D36" s="2">
        <v>31</v>
      </c>
      <c r="E36" s="2" t="s">
        <v>54</v>
      </c>
      <c r="F36" s="19">
        <v>14</v>
      </c>
      <c r="G36" s="2" t="s">
        <v>20</v>
      </c>
      <c r="H36" s="30">
        <f t="shared" si="1"/>
        <v>19.323851020540882</v>
      </c>
      <c r="I36" s="31">
        <v>208</v>
      </c>
      <c r="J36" s="19">
        <v>1997</v>
      </c>
      <c r="K36" s="2">
        <v>2024</v>
      </c>
      <c r="L36" s="45">
        <f t="shared" si="0"/>
        <v>27</v>
      </c>
      <c r="M36" s="45">
        <v>60</v>
      </c>
      <c r="N36" s="46">
        <v>0.1</v>
      </c>
      <c r="O36" s="47">
        <f t="shared" si="38"/>
        <v>1.5000000000000001E-2</v>
      </c>
      <c r="P36" s="27">
        <v>1500</v>
      </c>
      <c r="Q36" s="27">
        <f t="shared" si="39"/>
        <v>312000</v>
      </c>
      <c r="R36" s="25">
        <f t="shared" si="40"/>
        <v>126360</v>
      </c>
      <c r="S36" s="23">
        <v>0</v>
      </c>
      <c r="T36" s="25">
        <f t="shared" si="41"/>
        <v>185640</v>
      </c>
      <c r="U36" s="33">
        <v>15000</v>
      </c>
      <c r="V36" s="25">
        <f t="shared" si="42"/>
        <v>289857.76530811324</v>
      </c>
    </row>
    <row r="37" spans="4:22" x14ac:dyDescent="0.25">
      <c r="D37" s="2">
        <v>32</v>
      </c>
      <c r="E37" s="2" t="s">
        <v>63</v>
      </c>
      <c r="F37" s="19">
        <v>14</v>
      </c>
      <c r="G37" s="2" t="s">
        <v>20</v>
      </c>
      <c r="H37" s="30">
        <f t="shared" si="1"/>
        <v>32.190934512583731</v>
      </c>
      <c r="I37" s="31">
        <v>346.5</v>
      </c>
      <c r="J37" s="19">
        <v>1997</v>
      </c>
      <c r="K37" s="2">
        <v>2024</v>
      </c>
      <c r="L37" s="45">
        <f t="shared" si="0"/>
        <v>27</v>
      </c>
      <c r="M37" s="45">
        <v>60</v>
      </c>
      <c r="N37" s="46">
        <v>0.1</v>
      </c>
      <c r="O37" s="47">
        <f t="shared" si="38"/>
        <v>1.5000000000000001E-2</v>
      </c>
      <c r="P37" s="27">
        <v>1500</v>
      </c>
      <c r="Q37" s="27">
        <f t="shared" si="39"/>
        <v>519750</v>
      </c>
      <c r="R37" s="25">
        <f t="shared" si="40"/>
        <v>210498.75000000003</v>
      </c>
      <c r="S37" s="23">
        <v>0</v>
      </c>
      <c r="T37" s="25">
        <f t="shared" si="41"/>
        <v>309251.25</v>
      </c>
      <c r="U37" s="33">
        <v>15000</v>
      </c>
      <c r="V37" s="25">
        <f t="shared" si="42"/>
        <v>482864.01768875594</v>
      </c>
    </row>
    <row r="38" spans="4:22" x14ac:dyDescent="0.25">
      <c r="D38" s="2">
        <v>33</v>
      </c>
      <c r="E38" s="2" t="s">
        <v>64</v>
      </c>
      <c r="F38" s="19">
        <v>14</v>
      </c>
      <c r="G38" s="2" t="s">
        <v>20</v>
      </c>
      <c r="H38" s="30">
        <f t="shared" si="1"/>
        <v>27.801261624504132</v>
      </c>
      <c r="I38" s="31">
        <v>299.25</v>
      </c>
      <c r="J38" s="19">
        <v>1997</v>
      </c>
      <c r="K38" s="2">
        <v>2024</v>
      </c>
      <c r="L38" s="45">
        <f t="shared" si="0"/>
        <v>27</v>
      </c>
      <c r="M38" s="45">
        <v>60</v>
      </c>
      <c r="N38" s="46">
        <v>0.1</v>
      </c>
      <c r="O38" s="47">
        <f t="shared" si="38"/>
        <v>1.5000000000000001E-2</v>
      </c>
      <c r="P38" s="27">
        <v>1500</v>
      </c>
      <c r="Q38" s="27">
        <f t="shared" si="39"/>
        <v>448875</v>
      </c>
      <c r="R38" s="25">
        <f t="shared" si="40"/>
        <v>181794.37500000003</v>
      </c>
      <c r="S38" s="23">
        <v>0</v>
      </c>
      <c r="T38" s="25">
        <f t="shared" si="41"/>
        <v>267080.625</v>
      </c>
      <c r="U38" s="33">
        <v>15000</v>
      </c>
      <c r="V38" s="25">
        <f t="shared" si="42"/>
        <v>417018.92436756199</v>
      </c>
    </row>
    <row r="39" spans="4:22" x14ac:dyDescent="0.25">
      <c r="D39" s="2">
        <v>34</v>
      </c>
      <c r="E39" s="2" t="s">
        <v>46</v>
      </c>
      <c r="F39" s="19">
        <v>14</v>
      </c>
      <c r="G39" s="2" t="s">
        <v>20</v>
      </c>
      <c r="H39" s="30">
        <f t="shared" si="1"/>
        <v>10.242570072185732</v>
      </c>
      <c r="I39" s="31">
        <v>110.25</v>
      </c>
      <c r="J39" s="19">
        <v>1997</v>
      </c>
      <c r="K39" s="2">
        <v>2024</v>
      </c>
      <c r="L39" s="45">
        <f t="shared" si="0"/>
        <v>27</v>
      </c>
      <c r="M39" s="45">
        <v>60</v>
      </c>
      <c r="N39" s="46">
        <v>0.1</v>
      </c>
      <c r="O39" s="47">
        <f t="shared" si="38"/>
        <v>1.5000000000000001E-2</v>
      </c>
      <c r="P39" s="27">
        <v>1500</v>
      </c>
      <c r="Q39" s="27">
        <f t="shared" si="39"/>
        <v>165375</v>
      </c>
      <c r="R39" s="25">
        <f t="shared" si="40"/>
        <v>66976.875</v>
      </c>
      <c r="S39" s="23">
        <v>0</v>
      </c>
      <c r="T39" s="25">
        <f t="shared" si="41"/>
        <v>98398.125</v>
      </c>
      <c r="U39" s="33">
        <v>15000</v>
      </c>
      <c r="V39" s="25">
        <f t="shared" si="42"/>
        <v>153638.55108278597</v>
      </c>
    </row>
    <row r="40" spans="4:22" x14ac:dyDescent="0.25">
      <c r="D40" s="2">
        <v>35</v>
      </c>
      <c r="E40" s="2" t="s">
        <v>65</v>
      </c>
      <c r="F40" s="19">
        <v>14</v>
      </c>
      <c r="G40" s="2" t="s">
        <v>20</v>
      </c>
      <c r="H40" s="30">
        <f t="shared" si="1"/>
        <v>177.87604864407882</v>
      </c>
      <c r="I40" s="31">
        <v>1914.64</v>
      </c>
      <c r="J40" s="19">
        <v>1997</v>
      </c>
      <c r="K40" s="2">
        <v>2024</v>
      </c>
      <c r="L40" s="45">
        <f t="shared" si="0"/>
        <v>27</v>
      </c>
      <c r="M40" s="45">
        <v>60</v>
      </c>
      <c r="N40" s="46">
        <v>0.1</v>
      </c>
      <c r="O40" s="47">
        <f t="shared" si="38"/>
        <v>1.5000000000000001E-2</v>
      </c>
      <c r="P40" s="27">
        <v>1500</v>
      </c>
      <c r="Q40" s="27">
        <f t="shared" si="39"/>
        <v>2871960</v>
      </c>
      <c r="R40" s="25">
        <f t="shared" si="40"/>
        <v>1163143.8</v>
      </c>
      <c r="S40" s="23">
        <v>0</v>
      </c>
      <c r="T40" s="25">
        <f t="shared" si="41"/>
        <v>1708816.2</v>
      </c>
      <c r="U40" s="33">
        <v>15000</v>
      </c>
      <c r="V40" s="25">
        <f t="shared" si="42"/>
        <v>2668140.7296611825</v>
      </c>
    </row>
    <row r="41" spans="4:22" x14ac:dyDescent="0.25">
      <c r="D41" s="2">
        <v>36</v>
      </c>
      <c r="E41" s="2" t="s">
        <v>54</v>
      </c>
      <c r="F41" s="19">
        <v>14</v>
      </c>
      <c r="G41" s="2" t="s">
        <v>20</v>
      </c>
      <c r="H41" s="30">
        <f t="shared" si="1"/>
        <v>93.448471278997388</v>
      </c>
      <c r="I41" s="31">
        <v>1005.87</v>
      </c>
      <c r="J41" s="19">
        <v>1997</v>
      </c>
      <c r="K41" s="2">
        <v>2024</v>
      </c>
      <c r="L41" s="45">
        <f t="shared" si="0"/>
        <v>27</v>
      </c>
      <c r="M41" s="45">
        <v>60</v>
      </c>
      <c r="N41" s="46">
        <v>0.1</v>
      </c>
      <c r="O41" s="47">
        <f t="shared" si="38"/>
        <v>1.5000000000000001E-2</v>
      </c>
      <c r="P41" s="27">
        <v>1500</v>
      </c>
      <c r="Q41" s="27">
        <f t="shared" si="39"/>
        <v>1508805</v>
      </c>
      <c r="R41" s="25">
        <f t="shared" si="40"/>
        <v>611066.02500000002</v>
      </c>
      <c r="S41" s="23">
        <v>0</v>
      </c>
      <c r="T41" s="25">
        <f t="shared" si="41"/>
        <v>897738.97499999998</v>
      </c>
      <c r="U41" s="33">
        <v>15000</v>
      </c>
      <c r="V41" s="25">
        <f t="shared" si="42"/>
        <v>1401727.0691849608</v>
      </c>
    </row>
    <row r="42" spans="4:22" x14ac:dyDescent="0.25">
      <c r="D42" s="2">
        <v>37</v>
      </c>
      <c r="E42" s="2" t="s">
        <v>66</v>
      </c>
      <c r="F42" s="19">
        <v>14</v>
      </c>
      <c r="G42" s="2" t="s">
        <v>20</v>
      </c>
      <c r="H42" s="30">
        <f t="shared" si="1"/>
        <v>50.516076886630316</v>
      </c>
      <c r="I42" s="31">
        <v>543.75</v>
      </c>
      <c r="J42" s="19">
        <v>1997</v>
      </c>
      <c r="K42" s="2">
        <v>2024</v>
      </c>
      <c r="L42" s="45">
        <f t="shared" si="0"/>
        <v>27</v>
      </c>
      <c r="M42" s="45">
        <v>60</v>
      </c>
      <c r="N42" s="46">
        <v>0.1</v>
      </c>
      <c r="O42" s="47">
        <f t="shared" si="38"/>
        <v>1.5000000000000001E-2</v>
      </c>
      <c r="P42" s="27">
        <v>1500</v>
      </c>
      <c r="Q42" s="27">
        <f t="shared" si="39"/>
        <v>815625</v>
      </c>
      <c r="R42" s="25">
        <f t="shared" si="40"/>
        <v>330328.12500000006</v>
      </c>
      <c r="S42" s="23">
        <v>0</v>
      </c>
      <c r="T42" s="25">
        <f t="shared" si="41"/>
        <v>485296.87499999994</v>
      </c>
      <c r="U42" s="33">
        <v>15000</v>
      </c>
      <c r="V42" s="25">
        <f t="shared" si="42"/>
        <v>757741.15329945472</v>
      </c>
    </row>
    <row r="43" spans="4:22" x14ac:dyDescent="0.25">
      <c r="D43" s="2">
        <v>38</v>
      </c>
      <c r="E43" s="2" t="s">
        <v>67</v>
      </c>
      <c r="F43" s="19">
        <v>14</v>
      </c>
      <c r="G43" s="2" t="s">
        <v>20</v>
      </c>
      <c r="H43" s="30">
        <f t="shared" si="1"/>
        <v>26.918681890392889</v>
      </c>
      <c r="I43" s="31">
        <v>289.75</v>
      </c>
      <c r="J43" s="19">
        <v>1997</v>
      </c>
      <c r="K43" s="2">
        <v>2024</v>
      </c>
      <c r="L43" s="45">
        <f t="shared" si="0"/>
        <v>27</v>
      </c>
      <c r="M43" s="45">
        <v>60</v>
      </c>
      <c r="N43" s="46">
        <v>0.1</v>
      </c>
      <c r="O43" s="47">
        <f t="shared" si="38"/>
        <v>1.5000000000000001E-2</v>
      </c>
      <c r="P43" s="27">
        <v>1500</v>
      </c>
      <c r="Q43" s="27">
        <f t="shared" si="39"/>
        <v>434625</v>
      </c>
      <c r="R43" s="25">
        <f t="shared" si="40"/>
        <v>176023.12500000003</v>
      </c>
      <c r="S43" s="23">
        <v>0</v>
      </c>
      <c r="T43" s="25">
        <f t="shared" si="41"/>
        <v>258601.87499999997</v>
      </c>
      <c r="U43" s="33">
        <v>15000</v>
      </c>
      <c r="V43" s="25">
        <f t="shared" si="42"/>
        <v>403780.22835589334</v>
      </c>
    </row>
    <row r="44" spans="4:22" x14ac:dyDescent="0.25">
      <c r="D44" s="2">
        <v>39</v>
      </c>
      <c r="E44" s="2" t="s">
        <v>68</v>
      </c>
      <c r="F44" s="19">
        <v>14</v>
      </c>
      <c r="G44" s="2" t="s">
        <v>20</v>
      </c>
      <c r="H44" s="30">
        <f t="shared" si="1"/>
        <v>74.879922704595927</v>
      </c>
      <c r="I44" s="31">
        <v>806</v>
      </c>
      <c r="J44" s="19">
        <v>1997</v>
      </c>
      <c r="K44" s="2">
        <v>2024</v>
      </c>
      <c r="L44" s="45">
        <f t="shared" si="0"/>
        <v>27</v>
      </c>
      <c r="M44" s="45">
        <v>60</v>
      </c>
      <c r="N44" s="46">
        <v>0.1</v>
      </c>
      <c r="O44" s="47">
        <f t="shared" si="38"/>
        <v>1.5000000000000001E-2</v>
      </c>
      <c r="P44" s="27">
        <v>1500</v>
      </c>
      <c r="Q44" s="27">
        <f t="shared" si="39"/>
        <v>1209000</v>
      </c>
      <c r="R44" s="25">
        <f t="shared" si="40"/>
        <v>489645</v>
      </c>
      <c r="S44" s="23">
        <v>0</v>
      </c>
      <c r="T44" s="25">
        <f t="shared" si="41"/>
        <v>719355</v>
      </c>
      <c r="U44" s="33">
        <v>15000</v>
      </c>
      <c r="V44" s="25">
        <f t="shared" si="42"/>
        <v>1123198.840568939</v>
      </c>
    </row>
    <row r="45" spans="4:22" x14ac:dyDescent="0.25">
      <c r="D45" s="2">
        <v>40</v>
      </c>
      <c r="E45" s="2" t="s">
        <v>69</v>
      </c>
      <c r="F45" s="19">
        <v>28</v>
      </c>
      <c r="G45" s="2" t="s">
        <v>20</v>
      </c>
      <c r="H45" s="30">
        <f t="shared" si="1"/>
        <v>214.67590743132138</v>
      </c>
      <c r="I45" s="31">
        <v>2310.75</v>
      </c>
      <c r="J45" s="19">
        <v>1997</v>
      </c>
      <c r="K45" s="2">
        <v>2024</v>
      </c>
      <c r="L45" s="45">
        <f t="shared" si="0"/>
        <v>27</v>
      </c>
      <c r="M45" s="45">
        <v>60</v>
      </c>
      <c r="N45" s="46">
        <v>0.1</v>
      </c>
      <c r="O45" s="47">
        <f t="shared" si="38"/>
        <v>1.5000000000000001E-2</v>
      </c>
      <c r="P45" s="27">
        <v>1800</v>
      </c>
      <c r="Q45" s="27">
        <f t="shared" si="39"/>
        <v>4159350</v>
      </c>
      <c r="R45" s="25">
        <f t="shared" si="40"/>
        <v>1684536.7500000002</v>
      </c>
      <c r="S45" s="23">
        <v>0</v>
      </c>
      <c r="T45" s="25">
        <f t="shared" si="41"/>
        <v>2474813.25</v>
      </c>
      <c r="U45" s="33">
        <v>15000</v>
      </c>
      <c r="V45" s="25">
        <f t="shared" si="42"/>
        <v>3220138.6114698206</v>
      </c>
    </row>
    <row r="46" spans="4:22" ht="17.25" customHeight="1" x14ac:dyDescent="0.25">
      <c r="D46" s="2">
        <v>41</v>
      </c>
      <c r="E46" s="2" t="s">
        <v>70</v>
      </c>
      <c r="F46" s="19">
        <v>14</v>
      </c>
      <c r="G46" s="2" t="s">
        <v>20</v>
      </c>
      <c r="H46" s="30">
        <f t="shared" si="1"/>
        <v>105.29919452986373</v>
      </c>
      <c r="I46" s="31">
        <v>1133.43</v>
      </c>
      <c r="J46" s="19">
        <v>1997</v>
      </c>
      <c r="K46" s="2">
        <v>2024</v>
      </c>
      <c r="L46" s="45">
        <f t="shared" si="0"/>
        <v>27</v>
      </c>
      <c r="M46" s="45">
        <v>60</v>
      </c>
      <c r="N46" s="46">
        <v>0.1</v>
      </c>
      <c r="O46" s="47">
        <f t="shared" si="38"/>
        <v>1.5000000000000001E-2</v>
      </c>
      <c r="P46" s="27">
        <v>1500</v>
      </c>
      <c r="Q46" s="27">
        <f t="shared" si="39"/>
        <v>1700145</v>
      </c>
      <c r="R46" s="25">
        <f t="shared" si="40"/>
        <v>688558.72500000009</v>
      </c>
      <c r="S46" s="23">
        <v>0</v>
      </c>
      <c r="T46" s="25">
        <f t="shared" si="41"/>
        <v>1011586.2749999999</v>
      </c>
      <c r="U46" s="33">
        <v>15000</v>
      </c>
      <c r="V46" s="25">
        <f t="shared" si="42"/>
        <v>1579487.9179479559</v>
      </c>
    </row>
    <row r="47" spans="4:22" ht="17.25" customHeight="1" x14ac:dyDescent="0.25">
      <c r="D47" s="2">
        <v>42</v>
      </c>
      <c r="E47" s="2" t="s">
        <v>81</v>
      </c>
      <c r="F47" s="19">
        <v>14</v>
      </c>
      <c r="G47" s="2" t="s">
        <v>20</v>
      </c>
      <c r="H47" s="30">
        <f t="shared" si="1"/>
        <v>105.29919452986373</v>
      </c>
      <c r="I47" s="31">
        <v>1133.43</v>
      </c>
      <c r="J47" s="19">
        <v>1997</v>
      </c>
      <c r="K47" s="2">
        <v>2024</v>
      </c>
      <c r="L47" s="45">
        <f t="shared" si="0"/>
        <v>27</v>
      </c>
      <c r="M47" s="45">
        <v>60</v>
      </c>
      <c r="N47" s="46">
        <v>0.1</v>
      </c>
      <c r="O47" s="47">
        <f t="shared" si="38"/>
        <v>1.5000000000000001E-2</v>
      </c>
      <c r="P47" s="27">
        <v>1500</v>
      </c>
      <c r="Q47" s="27">
        <f t="shared" si="39"/>
        <v>1700145</v>
      </c>
      <c r="R47" s="25">
        <f t="shared" si="40"/>
        <v>688558.72500000009</v>
      </c>
      <c r="S47" s="23">
        <v>0</v>
      </c>
      <c r="T47" s="25">
        <f t="shared" si="41"/>
        <v>1011586.2749999999</v>
      </c>
      <c r="U47" s="33">
        <v>15000</v>
      </c>
      <c r="V47" s="25">
        <f t="shared" si="42"/>
        <v>1579487.9179479559</v>
      </c>
    </row>
    <row r="48" spans="4:22" ht="17.25" customHeight="1" x14ac:dyDescent="0.25">
      <c r="D48" s="2">
        <v>43</v>
      </c>
      <c r="E48" s="2" t="s">
        <v>54</v>
      </c>
      <c r="F48" s="19">
        <v>14</v>
      </c>
      <c r="G48" s="2" t="s">
        <v>20</v>
      </c>
      <c r="H48" s="30">
        <f t="shared" si="1"/>
        <v>46.787874283484612</v>
      </c>
      <c r="I48" s="31">
        <v>503.62</v>
      </c>
      <c r="J48" s="19">
        <v>1997</v>
      </c>
      <c r="K48" s="2">
        <v>2024</v>
      </c>
      <c r="L48" s="45">
        <f t="shared" si="0"/>
        <v>27</v>
      </c>
      <c r="M48" s="45">
        <v>60</v>
      </c>
      <c r="N48" s="46">
        <v>0.1</v>
      </c>
      <c r="O48" s="47">
        <f t="shared" si="38"/>
        <v>1.5000000000000001E-2</v>
      </c>
      <c r="P48" s="27">
        <v>1500</v>
      </c>
      <c r="Q48" s="27">
        <f t="shared" si="39"/>
        <v>755430</v>
      </c>
      <c r="R48" s="25">
        <f t="shared" si="40"/>
        <v>305949.15000000002</v>
      </c>
      <c r="S48" s="23">
        <v>0</v>
      </c>
      <c r="T48" s="25">
        <f t="shared" si="41"/>
        <v>449480.85</v>
      </c>
      <c r="U48" s="33">
        <v>15000</v>
      </c>
      <c r="V48" s="25">
        <f t="shared" si="42"/>
        <v>701818.11425226915</v>
      </c>
    </row>
    <row r="49" spans="4:22" x14ac:dyDescent="0.25">
      <c r="D49" s="2">
        <v>44</v>
      </c>
      <c r="E49" s="2" t="s">
        <v>48</v>
      </c>
      <c r="F49" s="19">
        <v>9</v>
      </c>
      <c r="G49" s="2" t="s">
        <v>20</v>
      </c>
      <c r="H49" s="30">
        <f t="shared" si="1"/>
        <v>10.033538029896228</v>
      </c>
      <c r="I49" s="31">
        <v>108</v>
      </c>
      <c r="J49" s="19">
        <v>1997</v>
      </c>
      <c r="K49" s="2">
        <v>2024</v>
      </c>
      <c r="L49" s="45">
        <f t="shared" si="0"/>
        <v>27</v>
      </c>
      <c r="M49" s="45">
        <v>70</v>
      </c>
      <c r="N49" s="46">
        <v>0.1</v>
      </c>
      <c r="O49" s="47">
        <f t="shared" si="38"/>
        <v>1.2857142857142857E-2</v>
      </c>
      <c r="P49" s="27">
        <v>1300</v>
      </c>
      <c r="Q49" s="27">
        <f t="shared" si="39"/>
        <v>140400</v>
      </c>
      <c r="R49" s="25">
        <f t="shared" si="40"/>
        <v>48738.857142857145</v>
      </c>
      <c r="S49" s="23">
        <v>0</v>
      </c>
      <c r="T49" s="25">
        <f t="shared" si="41"/>
        <v>91661.142857142855</v>
      </c>
      <c r="U49" s="33">
        <v>15000</v>
      </c>
      <c r="V49" s="25">
        <f t="shared" si="42"/>
        <v>150503.07044844341</v>
      </c>
    </row>
    <row r="50" spans="4:22" x14ac:dyDescent="0.25">
      <c r="D50" s="2">
        <v>45</v>
      </c>
      <c r="E50" s="2" t="s">
        <v>48</v>
      </c>
      <c r="F50" s="19">
        <v>9</v>
      </c>
      <c r="G50" s="2" t="s">
        <v>20</v>
      </c>
      <c r="H50" s="30">
        <f t="shared" si="1"/>
        <v>10.033538029896228</v>
      </c>
      <c r="I50" s="31">
        <v>108</v>
      </c>
      <c r="J50" s="19">
        <v>1997</v>
      </c>
      <c r="K50" s="2">
        <v>2024</v>
      </c>
      <c r="L50" s="45">
        <f t="shared" si="0"/>
        <v>27</v>
      </c>
      <c r="M50" s="45">
        <v>70</v>
      </c>
      <c r="N50" s="46">
        <v>0.1</v>
      </c>
      <c r="O50" s="47">
        <f t="shared" si="38"/>
        <v>1.2857142857142857E-2</v>
      </c>
      <c r="P50" s="27">
        <v>1300</v>
      </c>
      <c r="Q50" s="27">
        <f t="shared" si="39"/>
        <v>140400</v>
      </c>
      <c r="R50" s="25">
        <f t="shared" si="40"/>
        <v>48738.857142857145</v>
      </c>
      <c r="S50" s="23">
        <v>0</v>
      </c>
      <c r="T50" s="25">
        <f t="shared" si="41"/>
        <v>91661.142857142855</v>
      </c>
      <c r="U50" s="33">
        <v>15000</v>
      </c>
      <c r="V50" s="25">
        <f t="shared" si="42"/>
        <v>150503.07044844341</v>
      </c>
    </row>
    <row r="51" spans="4:22" x14ac:dyDescent="0.25">
      <c r="D51" s="2">
        <v>46</v>
      </c>
      <c r="E51" s="2" t="s">
        <v>49</v>
      </c>
      <c r="F51" s="19">
        <v>9</v>
      </c>
      <c r="G51" s="2" t="s">
        <v>20</v>
      </c>
      <c r="H51" s="30">
        <f t="shared" si="1"/>
        <v>5.8528971841061326</v>
      </c>
      <c r="I51" s="31">
        <v>63</v>
      </c>
      <c r="J51" s="19">
        <v>1997</v>
      </c>
      <c r="K51" s="2">
        <v>2024</v>
      </c>
      <c r="L51" s="45">
        <f t="shared" si="0"/>
        <v>27</v>
      </c>
      <c r="M51" s="45">
        <v>70</v>
      </c>
      <c r="N51" s="46">
        <v>0.1</v>
      </c>
      <c r="O51" s="47">
        <f t="shared" si="38"/>
        <v>1.2857142857142857E-2</v>
      </c>
      <c r="P51" s="27">
        <v>1300</v>
      </c>
      <c r="Q51" s="27">
        <f t="shared" si="39"/>
        <v>81900</v>
      </c>
      <c r="R51" s="25">
        <f t="shared" si="40"/>
        <v>28431</v>
      </c>
      <c r="S51" s="23">
        <v>0</v>
      </c>
      <c r="T51" s="25">
        <f t="shared" si="41"/>
        <v>53469</v>
      </c>
      <c r="U51" s="33">
        <v>15000</v>
      </c>
      <c r="V51" s="25">
        <f t="shared" si="42"/>
        <v>87793.457761591984</v>
      </c>
    </row>
    <row r="52" spans="4:22" x14ac:dyDescent="0.25">
      <c r="D52" s="2">
        <v>47</v>
      </c>
      <c r="E52" s="2" t="s">
        <v>48</v>
      </c>
      <c r="F52" s="19">
        <v>9</v>
      </c>
      <c r="G52" s="2" t="s">
        <v>20</v>
      </c>
      <c r="H52" s="30">
        <f t="shared" si="1"/>
        <v>24.619329425208335</v>
      </c>
      <c r="I52" s="31">
        <v>265</v>
      </c>
      <c r="J52" s="19">
        <v>1997</v>
      </c>
      <c r="K52" s="2">
        <v>2024</v>
      </c>
      <c r="L52" s="45">
        <f t="shared" si="0"/>
        <v>27</v>
      </c>
      <c r="M52" s="45">
        <v>70</v>
      </c>
      <c r="N52" s="46">
        <v>0.1</v>
      </c>
      <c r="O52" s="47">
        <f t="shared" si="38"/>
        <v>1.2857142857142857E-2</v>
      </c>
      <c r="P52" s="27">
        <v>1300</v>
      </c>
      <c r="Q52" s="27">
        <f t="shared" si="39"/>
        <v>344500</v>
      </c>
      <c r="R52" s="25">
        <f t="shared" si="40"/>
        <v>119590.71428571428</v>
      </c>
      <c r="S52" s="23">
        <v>0</v>
      </c>
      <c r="T52" s="25">
        <f t="shared" si="41"/>
        <v>224909.28571428574</v>
      </c>
      <c r="U52" s="33">
        <v>15000</v>
      </c>
      <c r="V52" s="25">
        <f t="shared" si="42"/>
        <v>369289.94137812505</v>
      </c>
    </row>
    <row r="53" spans="4:22" x14ac:dyDescent="0.25">
      <c r="D53" s="2">
        <v>48</v>
      </c>
      <c r="E53" s="2" t="s">
        <v>48</v>
      </c>
      <c r="F53" s="19">
        <v>9</v>
      </c>
      <c r="G53" s="2" t="s">
        <v>20</v>
      </c>
      <c r="H53" s="30">
        <f t="shared" si="1"/>
        <v>46.405113388270053</v>
      </c>
      <c r="I53" s="31">
        <v>499.5</v>
      </c>
      <c r="J53" s="19">
        <v>1997</v>
      </c>
      <c r="K53" s="2">
        <v>2024</v>
      </c>
      <c r="L53" s="45">
        <f t="shared" si="0"/>
        <v>27</v>
      </c>
      <c r="M53" s="45">
        <v>70</v>
      </c>
      <c r="N53" s="46">
        <v>0.1</v>
      </c>
      <c r="O53" s="47">
        <f t="shared" si="38"/>
        <v>1.2857142857142857E-2</v>
      </c>
      <c r="P53" s="27">
        <v>1300</v>
      </c>
      <c r="Q53" s="27">
        <f t="shared" si="39"/>
        <v>649350</v>
      </c>
      <c r="R53" s="25">
        <f t="shared" si="40"/>
        <v>225417.21428571426</v>
      </c>
      <c r="S53" s="23">
        <v>0</v>
      </c>
      <c r="T53" s="25">
        <f t="shared" si="41"/>
        <v>423932.78571428574</v>
      </c>
      <c r="U53" s="33">
        <v>15000</v>
      </c>
      <c r="V53" s="25">
        <f t="shared" si="42"/>
        <v>696076.70082405081</v>
      </c>
    </row>
    <row r="54" spans="4:22" x14ac:dyDescent="0.25">
      <c r="D54" s="2">
        <v>49</v>
      </c>
      <c r="E54" s="2" t="s">
        <v>71</v>
      </c>
      <c r="F54" s="19">
        <v>9</v>
      </c>
      <c r="G54" s="2" t="s">
        <v>20</v>
      </c>
      <c r="H54" s="30">
        <f t="shared" si="1"/>
        <v>67.712446232313567</v>
      </c>
      <c r="I54" s="31">
        <v>728.85</v>
      </c>
      <c r="J54" s="19">
        <v>1997</v>
      </c>
      <c r="K54" s="2">
        <v>2024</v>
      </c>
      <c r="L54" s="45">
        <f t="shared" si="0"/>
        <v>27</v>
      </c>
      <c r="M54" s="45">
        <v>70</v>
      </c>
      <c r="N54" s="46">
        <v>0.1</v>
      </c>
      <c r="O54" s="47">
        <f t="shared" si="38"/>
        <v>1.2857142857142857E-2</v>
      </c>
      <c r="P54" s="27">
        <v>1300</v>
      </c>
      <c r="Q54" s="27">
        <f t="shared" si="39"/>
        <v>947505</v>
      </c>
      <c r="R54" s="25">
        <f t="shared" si="40"/>
        <v>328919.59285714285</v>
      </c>
      <c r="S54" s="23">
        <v>0</v>
      </c>
      <c r="T54" s="25">
        <f t="shared" si="41"/>
        <v>618585.40714285709</v>
      </c>
      <c r="U54" s="33">
        <v>15000</v>
      </c>
      <c r="V54" s="25">
        <f t="shared" si="42"/>
        <v>1015686.6934847035</v>
      </c>
    </row>
    <row r="55" spans="4:22" x14ac:dyDescent="0.25">
      <c r="D55" s="2">
        <v>50</v>
      </c>
      <c r="E55" s="2" t="s">
        <v>48</v>
      </c>
      <c r="F55" s="19">
        <v>9</v>
      </c>
      <c r="G55" s="2" t="s">
        <v>20</v>
      </c>
      <c r="H55" s="30">
        <f t="shared" si="1"/>
        <v>24.061910645769657</v>
      </c>
      <c r="I55" s="31">
        <v>259</v>
      </c>
      <c r="J55" s="19">
        <v>1997</v>
      </c>
      <c r="K55" s="2">
        <v>2024</v>
      </c>
      <c r="L55" s="45">
        <f t="shared" si="0"/>
        <v>27</v>
      </c>
      <c r="M55" s="45">
        <v>70</v>
      </c>
      <c r="N55" s="46">
        <v>0.1</v>
      </c>
      <c r="O55" s="47">
        <f t="shared" si="38"/>
        <v>1.2857142857142857E-2</v>
      </c>
      <c r="P55" s="27">
        <v>1300</v>
      </c>
      <c r="Q55" s="27">
        <f t="shared" si="39"/>
        <v>336700</v>
      </c>
      <c r="R55" s="25">
        <f t="shared" si="40"/>
        <v>116883</v>
      </c>
      <c r="S55" s="23">
        <v>0</v>
      </c>
      <c r="T55" s="25">
        <f t="shared" si="41"/>
        <v>219817</v>
      </c>
      <c r="U55" s="33">
        <v>15000</v>
      </c>
      <c r="V55" s="25">
        <f t="shared" si="42"/>
        <v>360928.65968654485</v>
      </c>
    </row>
    <row r="56" spans="4:22" x14ac:dyDescent="0.25">
      <c r="D56" s="2">
        <v>51</v>
      </c>
      <c r="E56" s="2" t="s">
        <v>46</v>
      </c>
      <c r="F56" s="19">
        <v>9</v>
      </c>
      <c r="G56" s="2" t="s">
        <v>20</v>
      </c>
      <c r="H56" s="30">
        <f t="shared" si="1"/>
        <v>5.7887940244706853</v>
      </c>
      <c r="I56" s="31">
        <v>62.31</v>
      </c>
      <c r="J56" s="19">
        <v>1997</v>
      </c>
      <c r="K56" s="2">
        <v>2024</v>
      </c>
      <c r="L56" s="45">
        <f t="shared" si="0"/>
        <v>27</v>
      </c>
      <c r="M56" s="45">
        <v>70</v>
      </c>
      <c r="N56" s="46">
        <v>0.1</v>
      </c>
      <c r="O56" s="47">
        <f t="shared" si="38"/>
        <v>1.2857142857142857E-2</v>
      </c>
      <c r="P56" s="27">
        <v>1300</v>
      </c>
      <c r="Q56" s="27">
        <f t="shared" si="39"/>
        <v>81003</v>
      </c>
      <c r="R56" s="25">
        <f t="shared" si="40"/>
        <v>28119.612857142856</v>
      </c>
      <c r="S56" s="23">
        <v>0</v>
      </c>
      <c r="T56" s="25">
        <f t="shared" si="41"/>
        <v>52883.387142857144</v>
      </c>
      <c r="U56" s="33">
        <v>15000</v>
      </c>
      <c r="V56" s="25">
        <f t="shared" si="42"/>
        <v>86831.910367060278</v>
      </c>
    </row>
    <row r="57" spans="4:22" x14ac:dyDescent="0.25">
      <c r="D57" s="2">
        <v>52</v>
      </c>
      <c r="E57" s="2" t="s">
        <v>72</v>
      </c>
      <c r="F57" s="19">
        <v>9</v>
      </c>
      <c r="G57" s="2" t="s">
        <v>20</v>
      </c>
      <c r="H57" s="30">
        <f t="shared" si="1"/>
        <v>13.419857114986204</v>
      </c>
      <c r="I57" s="31">
        <v>144.44999999999999</v>
      </c>
      <c r="J57" s="19">
        <v>1997</v>
      </c>
      <c r="K57" s="2">
        <v>2024</v>
      </c>
      <c r="L57" s="45">
        <f t="shared" si="0"/>
        <v>27</v>
      </c>
      <c r="M57" s="45">
        <v>70</v>
      </c>
      <c r="N57" s="46">
        <v>0.1</v>
      </c>
      <c r="O57" s="47">
        <f t="shared" si="38"/>
        <v>1.2857142857142857E-2</v>
      </c>
      <c r="P57" s="27">
        <v>1300</v>
      </c>
      <c r="Q57" s="27">
        <f t="shared" si="39"/>
        <v>187784.99999999997</v>
      </c>
      <c r="R57" s="25">
        <f t="shared" si="40"/>
        <v>65188.221428571414</v>
      </c>
      <c r="S57" s="23">
        <v>0</v>
      </c>
      <c r="T57" s="25">
        <f t="shared" si="41"/>
        <v>122596.77857142856</v>
      </c>
      <c r="U57" s="33">
        <v>15000</v>
      </c>
      <c r="V57" s="25">
        <f t="shared" si="42"/>
        <v>201297.85672479306</v>
      </c>
    </row>
    <row r="58" spans="4:22" x14ac:dyDescent="0.25">
      <c r="D58" s="2">
        <v>53</v>
      </c>
      <c r="E58" s="2" t="s">
        <v>73</v>
      </c>
      <c r="F58" s="19">
        <v>13</v>
      </c>
      <c r="G58" s="2" t="s">
        <v>20</v>
      </c>
      <c r="H58" s="30">
        <f t="shared" si="1"/>
        <v>37.161251962578618</v>
      </c>
      <c r="I58" s="31">
        <v>400</v>
      </c>
      <c r="J58" s="19">
        <v>1997</v>
      </c>
      <c r="K58" s="2">
        <v>2024</v>
      </c>
      <c r="L58" s="45">
        <f t="shared" si="0"/>
        <v>27</v>
      </c>
      <c r="M58" s="45">
        <v>70</v>
      </c>
      <c r="N58" s="46">
        <v>0.1</v>
      </c>
      <c r="O58" s="47">
        <f t="shared" si="38"/>
        <v>1.2857142857142857E-2</v>
      </c>
      <c r="P58" s="27">
        <v>1500</v>
      </c>
      <c r="Q58" s="27">
        <f t="shared" si="39"/>
        <v>600000</v>
      </c>
      <c r="R58" s="25">
        <f t="shared" si="40"/>
        <v>208285.71428571426</v>
      </c>
      <c r="S58" s="23">
        <v>0</v>
      </c>
      <c r="T58" s="25">
        <f t="shared" si="41"/>
        <v>391714.28571428574</v>
      </c>
      <c r="U58" s="33">
        <v>15000</v>
      </c>
      <c r="V58" s="25">
        <f t="shared" si="42"/>
        <v>557418.77943867922</v>
      </c>
    </row>
    <row r="59" spans="4:22" x14ac:dyDescent="0.25">
      <c r="D59" s="2">
        <v>54</v>
      </c>
      <c r="E59" s="2" t="s">
        <v>74</v>
      </c>
      <c r="F59" s="19">
        <v>8.5</v>
      </c>
      <c r="G59" s="2" t="s">
        <v>20</v>
      </c>
      <c r="H59" s="30">
        <f t="shared" si="1"/>
        <v>7.7341855647116757</v>
      </c>
      <c r="I59" s="31">
        <v>83.25</v>
      </c>
      <c r="J59" s="19">
        <v>1997</v>
      </c>
      <c r="K59" s="2">
        <v>2024</v>
      </c>
      <c r="L59" s="45">
        <f t="shared" si="0"/>
        <v>27</v>
      </c>
      <c r="M59" s="45">
        <v>70</v>
      </c>
      <c r="N59" s="46">
        <v>0.1</v>
      </c>
      <c r="O59" s="47">
        <f t="shared" si="38"/>
        <v>1.2857142857142857E-2</v>
      </c>
      <c r="P59" s="27">
        <v>1300</v>
      </c>
      <c r="Q59" s="27">
        <f t="shared" si="39"/>
        <v>108225</v>
      </c>
      <c r="R59" s="25">
        <f t="shared" si="40"/>
        <v>37569.535714285717</v>
      </c>
      <c r="S59" s="23">
        <v>0</v>
      </c>
      <c r="T59" s="25">
        <f t="shared" si="41"/>
        <v>70655.46428571429</v>
      </c>
      <c r="U59" s="33">
        <v>15000</v>
      </c>
      <c r="V59" s="25">
        <f t="shared" si="42"/>
        <v>116012.78347067513</v>
      </c>
    </row>
    <row r="60" spans="4:22" x14ac:dyDescent="0.25">
      <c r="D60" s="2">
        <v>55</v>
      </c>
      <c r="E60" s="2" t="s">
        <v>46</v>
      </c>
      <c r="F60" s="19">
        <v>8.5</v>
      </c>
      <c r="G60" s="2" t="s">
        <v>20</v>
      </c>
      <c r="H60" s="30">
        <f t="shared" si="1"/>
        <v>3.7625767612110854</v>
      </c>
      <c r="I60" s="31">
        <v>40.5</v>
      </c>
      <c r="J60" s="19">
        <v>1997</v>
      </c>
      <c r="K60" s="2">
        <v>2024</v>
      </c>
      <c r="L60" s="45">
        <f t="shared" si="0"/>
        <v>27</v>
      </c>
      <c r="M60" s="45">
        <v>70</v>
      </c>
      <c r="N60" s="46">
        <v>0.1</v>
      </c>
      <c r="O60" s="47">
        <f t="shared" si="38"/>
        <v>1.2857142857142857E-2</v>
      </c>
      <c r="P60" s="27">
        <v>1300</v>
      </c>
      <c r="Q60" s="27">
        <f t="shared" si="39"/>
        <v>52650</v>
      </c>
      <c r="R60" s="25">
        <f t="shared" si="40"/>
        <v>18277.071428571428</v>
      </c>
      <c r="S60" s="23">
        <v>0</v>
      </c>
      <c r="T60" s="25">
        <f t="shared" si="41"/>
        <v>34372.928571428572</v>
      </c>
      <c r="U60" s="33">
        <v>15000</v>
      </c>
      <c r="V60" s="25">
        <f t="shared" si="42"/>
        <v>56438.651418166279</v>
      </c>
    </row>
    <row r="61" spans="4:22" x14ac:dyDescent="0.25">
      <c r="D61" s="2">
        <v>56</v>
      </c>
      <c r="E61" s="2" t="s">
        <v>75</v>
      </c>
      <c r="F61" s="19">
        <v>8.5</v>
      </c>
      <c r="G61" s="2" t="s">
        <v>20</v>
      </c>
      <c r="H61" s="30">
        <f t="shared" si="1"/>
        <v>15.736861174852979</v>
      </c>
      <c r="I61" s="31">
        <v>169.39</v>
      </c>
      <c r="J61" s="19">
        <v>1997</v>
      </c>
      <c r="K61" s="2">
        <v>2024</v>
      </c>
      <c r="L61" s="45">
        <f t="shared" si="0"/>
        <v>27</v>
      </c>
      <c r="M61" s="45">
        <v>60</v>
      </c>
      <c r="N61" s="46">
        <v>0.1</v>
      </c>
      <c r="O61" s="47">
        <f t="shared" si="38"/>
        <v>1.5000000000000001E-2</v>
      </c>
      <c r="P61" s="27">
        <v>1300</v>
      </c>
      <c r="Q61" s="27">
        <f t="shared" si="39"/>
        <v>220206.99999999997</v>
      </c>
      <c r="R61" s="25">
        <f t="shared" si="40"/>
        <v>89183.835000000006</v>
      </c>
      <c r="S61" s="23">
        <v>0</v>
      </c>
      <c r="T61" s="25">
        <f t="shared" si="41"/>
        <v>131023.16499999996</v>
      </c>
      <c r="U61" s="33">
        <v>15000</v>
      </c>
      <c r="V61" s="25">
        <f t="shared" si="42"/>
        <v>236052.91762279469</v>
      </c>
    </row>
    <row r="62" spans="4:22" x14ac:dyDescent="0.25">
      <c r="D62" s="2">
        <v>57</v>
      </c>
      <c r="E62" s="2" t="s">
        <v>76</v>
      </c>
      <c r="F62" s="19">
        <v>8.5</v>
      </c>
      <c r="G62" s="2" t="s">
        <v>86</v>
      </c>
      <c r="H62" s="30">
        <f t="shared" si="1"/>
        <v>14.287572348312414</v>
      </c>
      <c r="I62" s="31">
        <v>153.79</v>
      </c>
      <c r="J62" s="19">
        <v>1997</v>
      </c>
      <c r="K62" s="2">
        <v>2024</v>
      </c>
      <c r="L62" s="45">
        <f t="shared" si="0"/>
        <v>27</v>
      </c>
      <c r="M62" s="45">
        <v>40</v>
      </c>
      <c r="N62" s="46">
        <v>0.1</v>
      </c>
      <c r="O62" s="47">
        <f t="shared" si="38"/>
        <v>2.2499999999999999E-2</v>
      </c>
      <c r="P62" s="27">
        <v>700</v>
      </c>
      <c r="Q62" s="27">
        <f t="shared" si="39"/>
        <v>107653</v>
      </c>
      <c r="R62" s="25">
        <f t="shared" si="40"/>
        <v>65399.197500000002</v>
      </c>
      <c r="S62" s="23"/>
      <c r="T62" s="25">
        <f t="shared" si="41"/>
        <v>42253.802499999998</v>
      </c>
      <c r="U62" s="33">
        <v>7000</v>
      </c>
      <c r="V62" s="25">
        <f t="shared" si="42"/>
        <v>100013.0064381869</v>
      </c>
    </row>
    <row r="63" spans="4:22" ht="45" x14ac:dyDescent="0.25">
      <c r="D63" s="2">
        <v>58</v>
      </c>
      <c r="E63" s="2" t="s">
        <v>77</v>
      </c>
      <c r="F63" s="19">
        <v>26</v>
      </c>
      <c r="G63" s="2" t="s">
        <v>87</v>
      </c>
      <c r="H63" s="30">
        <f t="shared" si="1"/>
        <v>1919.9407278031197</v>
      </c>
      <c r="I63" s="31">
        <v>20666.05</v>
      </c>
      <c r="J63" s="19">
        <v>1997</v>
      </c>
      <c r="K63" s="2">
        <v>2024</v>
      </c>
      <c r="L63" s="45">
        <f t="shared" si="0"/>
        <v>27</v>
      </c>
      <c r="M63" s="45">
        <v>40</v>
      </c>
      <c r="N63" s="46">
        <v>0.1</v>
      </c>
      <c r="O63" s="47">
        <f t="shared" si="38"/>
        <v>2.2499999999999999E-2</v>
      </c>
      <c r="P63" s="27">
        <v>250</v>
      </c>
      <c r="Q63" s="27">
        <f t="shared" si="39"/>
        <v>5166512.5</v>
      </c>
      <c r="R63" s="25">
        <f t="shared" si="40"/>
        <v>3138656.34375</v>
      </c>
      <c r="S63" s="23"/>
      <c r="T63" s="25">
        <f t="shared" si="41"/>
        <v>2027856.15625</v>
      </c>
      <c r="U63" s="33">
        <v>7000</v>
      </c>
      <c r="V63" s="25">
        <f t="shared" si="42"/>
        <v>13439585.094621837</v>
      </c>
    </row>
    <row r="64" spans="4:22" x14ac:dyDescent="0.25">
      <c r="D64" s="2">
        <v>59</v>
      </c>
      <c r="E64" s="2" t="s">
        <v>46</v>
      </c>
      <c r="F64" s="19">
        <v>13</v>
      </c>
      <c r="G64" s="2" t="s">
        <v>86</v>
      </c>
      <c r="H64" s="30">
        <f t="shared" si="1"/>
        <v>21.599977703248822</v>
      </c>
      <c r="I64" s="31">
        <v>232.5</v>
      </c>
      <c r="J64" s="19">
        <v>1997</v>
      </c>
      <c r="K64" s="2">
        <v>2024</v>
      </c>
      <c r="L64" s="45">
        <f t="shared" si="0"/>
        <v>27</v>
      </c>
      <c r="M64" s="45">
        <v>40</v>
      </c>
      <c r="N64" s="46">
        <v>0.1</v>
      </c>
      <c r="O64" s="47">
        <f t="shared" si="38"/>
        <v>2.2499999999999999E-2</v>
      </c>
      <c r="P64" s="27">
        <v>900</v>
      </c>
      <c r="Q64" s="27">
        <f t="shared" si="39"/>
        <v>209250</v>
      </c>
      <c r="R64" s="25">
        <f t="shared" si="40"/>
        <v>127119.375</v>
      </c>
      <c r="S64" s="23"/>
      <c r="T64" s="25">
        <f t="shared" si="41"/>
        <v>82130.625</v>
      </c>
      <c r="U64" s="33">
        <v>7000</v>
      </c>
      <c r="V64" s="25">
        <f t="shared" si="42"/>
        <v>151199.84392274174</v>
      </c>
    </row>
    <row r="65" spans="4:26" x14ac:dyDescent="0.25">
      <c r="D65" s="2">
        <v>60</v>
      </c>
      <c r="E65" s="2" t="s">
        <v>78</v>
      </c>
      <c r="F65" s="19">
        <v>12</v>
      </c>
      <c r="G65" s="2" t="s">
        <v>85</v>
      </c>
      <c r="H65" s="30">
        <f t="shared" si="1"/>
        <v>112.18052936203421</v>
      </c>
      <c r="I65" s="31">
        <v>1207.5</v>
      </c>
      <c r="J65" s="19">
        <v>1997</v>
      </c>
      <c r="K65" s="2">
        <v>2024</v>
      </c>
      <c r="L65" s="45">
        <f t="shared" si="0"/>
        <v>27</v>
      </c>
      <c r="M65" s="45">
        <v>40</v>
      </c>
      <c r="N65" s="46">
        <v>0.1</v>
      </c>
      <c r="O65" s="47">
        <f t="shared" si="38"/>
        <v>2.2499999999999999E-2</v>
      </c>
      <c r="P65" s="27">
        <v>1200</v>
      </c>
      <c r="Q65" s="27">
        <f t="shared" si="39"/>
        <v>1449000</v>
      </c>
      <c r="R65" s="25">
        <f t="shared" si="40"/>
        <v>880267.5</v>
      </c>
      <c r="S65" s="23"/>
      <c r="T65" s="25">
        <f t="shared" si="41"/>
        <v>568732.5</v>
      </c>
      <c r="U65" s="33">
        <v>7000</v>
      </c>
      <c r="V65" s="25">
        <f t="shared" si="42"/>
        <v>785263.70553423942</v>
      </c>
      <c r="Y65" s="28" t="s">
        <v>32</v>
      </c>
    </row>
    <row r="66" spans="4:26" x14ac:dyDescent="0.25">
      <c r="D66" s="2">
        <v>61</v>
      </c>
      <c r="E66" s="2" t="s">
        <v>52</v>
      </c>
      <c r="F66" s="19">
        <v>9</v>
      </c>
      <c r="G66" s="2" t="s">
        <v>85</v>
      </c>
      <c r="H66" s="30">
        <f t="shared" si="1"/>
        <v>567.22656286290282</v>
      </c>
      <c r="I66" s="31">
        <v>6105.57</v>
      </c>
      <c r="J66" s="19">
        <v>1997</v>
      </c>
      <c r="K66" s="2">
        <v>2024</v>
      </c>
      <c r="L66" s="45">
        <f t="shared" si="0"/>
        <v>27</v>
      </c>
      <c r="M66" s="45">
        <v>40</v>
      </c>
      <c r="N66" s="46">
        <v>0.1</v>
      </c>
      <c r="O66" s="47">
        <f t="shared" si="38"/>
        <v>2.2499999999999999E-2</v>
      </c>
      <c r="P66" s="27">
        <v>1000</v>
      </c>
      <c r="Q66" s="27">
        <f t="shared" si="39"/>
        <v>6105570</v>
      </c>
      <c r="R66" s="25">
        <f t="shared" si="40"/>
        <v>3709133.7749999994</v>
      </c>
      <c r="S66" s="23"/>
      <c r="T66" s="25">
        <f t="shared" si="41"/>
        <v>2396436.2250000006</v>
      </c>
      <c r="U66" s="33">
        <v>7000</v>
      </c>
      <c r="V66" s="25">
        <f t="shared" si="42"/>
        <v>3970585.9400403197</v>
      </c>
      <c r="Y66" t="s">
        <v>40</v>
      </c>
      <c r="Z66" s="26">
        <v>10000</v>
      </c>
    </row>
    <row r="67" spans="4:26" x14ac:dyDescent="0.25">
      <c r="D67" s="2">
        <v>62</v>
      </c>
      <c r="E67" s="2" t="s">
        <v>50</v>
      </c>
      <c r="F67" s="19">
        <v>16</v>
      </c>
      <c r="G67" s="2" t="s">
        <v>85</v>
      </c>
      <c r="H67" s="30">
        <f t="shared" si="1"/>
        <v>77.504436124453036</v>
      </c>
      <c r="I67" s="31">
        <v>834.25</v>
      </c>
      <c r="J67" s="19">
        <v>1997</v>
      </c>
      <c r="K67" s="2">
        <v>2024</v>
      </c>
      <c r="L67" s="45">
        <f t="shared" si="0"/>
        <v>27</v>
      </c>
      <c r="M67" s="45">
        <v>40</v>
      </c>
      <c r="N67" s="46">
        <v>0.1</v>
      </c>
      <c r="O67" s="47">
        <f t="shared" si="38"/>
        <v>2.2499999999999999E-2</v>
      </c>
      <c r="P67" s="27">
        <v>1300</v>
      </c>
      <c r="Q67" s="27">
        <f t="shared" si="39"/>
        <v>1084525</v>
      </c>
      <c r="R67" s="25">
        <f t="shared" si="40"/>
        <v>658848.9375</v>
      </c>
      <c r="S67" s="23"/>
      <c r="T67" s="25">
        <f t="shared" si="41"/>
        <v>425676.0625</v>
      </c>
      <c r="U67" s="33">
        <v>7000</v>
      </c>
      <c r="V67" s="25">
        <f t="shared" si="42"/>
        <v>542531.05287117127</v>
      </c>
      <c r="Y67" t="s">
        <v>41</v>
      </c>
      <c r="Z67" s="26">
        <v>16005</v>
      </c>
    </row>
    <row r="68" spans="4:26" x14ac:dyDescent="0.25">
      <c r="D68" s="2">
        <v>63</v>
      </c>
      <c r="E68" s="2" t="s">
        <v>79</v>
      </c>
      <c r="F68" s="19">
        <v>26</v>
      </c>
      <c r="G68" s="2" t="s">
        <v>20</v>
      </c>
      <c r="H68" s="30">
        <f t="shared" si="1"/>
        <v>1234.7792157117774</v>
      </c>
      <c r="I68" s="31">
        <v>13291.04</v>
      </c>
      <c r="J68" s="19">
        <v>1997</v>
      </c>
      <c r="K68" s="2">
        <v>2024</v>
      </c>
      <c r="L68" s="45">
        <f t="shared" si="0"/>
        <v>27</v>
      </c>
      <c r="M68" s="45">
        <v>70</v>
      </c>
      <c r="N68" s="46">
        <v>0.1</v>
      </c>
      <c r="O68" s="47">
        <f t="shared" ref="O68:O69" si="43">(1-N68)/M68</f>
        <v>1.2857142857142857E-2</v>
      </c>
      <c r="P68" s="27">
        <v>1800</v>
      </c>
      <c r="Q68" s="27">
        <f t="shared" ref="Q68" si="44">P68*I68</f>
        <v>23923872</v>
      </c>
      <c r="R68" s="25">
        <f t="shared" ref="R68" si="45">Q68*O68*IF(L68&gt;M68,M68,L68)</f>
        <v>8305001.2800000003</v>
      </c>
      <c r="S68" s="23">
        <v>0</v>
      </c>
      <c r="T68" s="25">
        <f t="shared" ref="T68:T69" si="46">Q68-R68</f>
        <v>15618870.719999999</v>
      </c>
      <c r="U68" s="33">
        <v>15000</v>
      </c>
      <c r="V68" s="25">
        <f t="shared" ref="V68:V69" si="47">U68*H68</f>
        <v>18521688.235676661</v>
      </c>
    </row>
    <row r="69" spans="4:26" x14ac:dyDescent="0.25">
      <c r="D69" s="2">
        <v>64</v>
      </c>
      <c r="E69" s="2" t="s">
        <v>50</v>
      </c>
      <c r="F69" s="19">
        <v>18</v>
      </c>
      <c r="G69" s="2" t="s">
        <v>85</v>
      </c>
      <c r="H69" s="30">
        <f t="shared" si="1"/>
        <v>170.33788868346974</v>
      </c>
      <c r="I69" s="31">
        <v>1833.5</v>
      </c>
      <c r="J69" s="19">
        <v>1997</v>
      </c>
      <c r="K69" s="2">
        <v>2024</v>
      </c>
      <c r="L69" s="45">
        <f t="shared" si="0"/>
        <v>27</v>
      </c>
      <c r="M69" s="45">
        <v>40</v>
      </c>
      <c r="N69" s="46">
        <v>0.1</v>
      </c>
      <c r="O69" s="47">
        <f t="shared" si="43"/>
        <v>2.2499999999999999E-2</v>
      </c>
      <c r="P69" s="27">
        <v>1300</v>
      </c>
      <c r="Q69" s="27">
        <f>P69*I69</f>
        <v>2383550</v>
      </c>
      <c r="R69" s="25">
        <f>Q69*O69*IF(L69&gt;M69,M69,L69)</f>
        <v>1448006.625</v>
      </c>
      <c r="S69" s="23"/>
      <c r="T69" s="25">
        <f t="shared" si="46"/>
        <v>935543.375</v>
      </c>
      <c r="U69" s="33">
        <v>7000</v>
      </c>
      <c r="V69" s="25">
        <f t="shared" si="47"/>
        <v>1192365.2207842881</v>
      </c>
      <c r="Y69" t="s">
        <v>42</v>
      </c>
      <c r="Z69" s="26">
        <f>Z67*Z66</f>
        <v>160050000</v>
      </c>
    </row>
    <row r="70" spans="4:26" x14ac:dyDescent="0.25">
      <c r="D70" s="2">
        <v>65</v>
      </c>
      <c r="E70" s="2" t="s">
        <v>54</v>
      </c>
      <c r="F70" s="19">
        <v>18</v>
      </c>
      <c r="G70" s="2" t="s">
        <v>20</v>
      </c>
      <c r="H70" s="30">
        <f t="shared" si="1"/>
        <v>13.169018664238799</v>
      </c>
      <c r="I70" s="31">
        <v>141.75</v>
      </c>
      <c r="J70" s="19">
        <v>1997</v>
      </c>
      <c r="K70" s="2">
        <v>2024</v>
      </c>
      <c r="L70" s="45">
        <f t="shared" si="0"/>
        <v>27</v>
      </c>
      <c r="M70" s="45">
        <v>70</v>
      </c>
      <c r="N70" s="46">
        <v>0.1</v>
      </c>
      <c r="O70" s="47">
        <f t="shared" ref="O70:O72" si="48">(1-N70)/M70</f>
        <v>1.2857142857142857E-2</v>
      </c>
      <c r="P70" s="27">
        <v>1600</v>
      </c>
      <c r="Q70" s="27">
        <f t="shared" ref="Q70:Q71" si="49">P70*I70</f>
        <v>226800</v>
      </c>
      <c r="R70" s="25">
        <f t="shared" ref="R70:R71" si="50">Q70*O70*IF(L70&gt;M70,M70,L70)</f>
        <v>78732</v>
      </c>
      <c r="S70" s="23">
        <v>0</v>
      </c>
      <c r="T70" s="25">
        <f t="shared" ref="T70:T72" si="51">Q70-R70</f>
        <v>148068</v>
      </c>
      <c r="U70" s="33">
        <v>15000</v>
      </c>
      <c r="V70" s="25">
        <f t="shared" ref="V70:V72" si="52">U70*H70</f>
        <v>197535.27996358197</v>
      </c>
      <c r="Y70" t="s">
        <v>23</v>
      </c>
      <c r="Z70" s="15">
        <f>V73</f>
        <v>167096603.46157062</v>
      </c>
    </row>
    <row r="71" spans="4:26" x14ac:dyDescent="0.25">
      <c r="D71" s="2">
        <v>66</v>
      </c>
      <c r="E71" s="2" t="s">
        <v>80</v>
      </c>
      <c r="F71" s="19">
        <v>10</v>
      </c>
      <c r="G71" s="2" t="s">
        <v>20</v>
      </c>
      <c r="H71" s="30">
        <f t="shared" ref="H71" si="53">I71/10.7639</f>
        <v>105.22394299463949</v>
      </c>
      <c r="I71" s="31">
        <v>1132.6199999999999</v>
      </c>
      <c r="J71" s="19">
        <v>1997</v>
      </c>
      <c r="K71" s="2">
        <v>2024</v>
      </c>
      <c r="L71" s="45">
        <f t="shared" si="0"/>
        <v>27</v>
      </c>
      <c r="M71" s="45">
        <v>70</v>
      </c>
      <c r="N71" s="46">
        <v>0.1</v>
      </c>
      <c r="O71" s="47">
        <f t="shared" si="48"/>
        <v>1.2857142857142857E-2</v>
      </c>
      <c r="P71" s="27">
        <v>1400</v>
      </c>
      <c r="Q71" s="27">
        <f t="shared" si="49"/>
        <v>1585667.9999999998</v>
      </c>
      <c r="R71" s="25">
        <f t="shared" si="50"/>
        <v>550453.31999999995</v>
      </c>
      <c r="S71" s="23">
        <v>0</v>
      </c>
      <c r="T71" s="25">
        <f t="shared" si="51"/>
        <v>1035214.6799999998</v>
      </c>
      <c r="U71" s="33">
        <v>15000</v>
      </c>
      <c r="V71" s="25">
        <f t="shared" si="52"/>
        <v>1578359.1449195922</v>
      </c>
      <c r="Y71" t="s">
        <v>89</v>
      </c>
      <c r="Z71" s="15">
        <f>Z70+Z69</f>
        <v>327146603.46157062</v>
      </c>
    </row>
    <row r="72" spans="4:26" ht="45" x14ac:dyDescent="0.25">
      <c r="D72" s="2">
        <v>67</v>
      </c>
      <c r="E72" s="48" t="s">
        <v>52</v>
      </c>
      <c r="F72" s="19">
        <v>20</v>
      </c>
      <c r="G72" s="2" t="s">
        <v>87</v>
      </c>
      <c r="H72" s="30">
        <f>I72/10.7639</f>
        <v>567.22656286290282</v>
      </c>
      <c r="I72" s="31">
        <v>6105.57</v>
      </c>
      <c r="J72" s="19">
        <v>1997</v>
      </c>
      <c r="K72" s="2">
        <v>2024</v>
      </c>
      <c r="L72" s="45">
        <f t="shared" si="0"/>
        <v>27</v>
      </c>
      <c r="M72" s="45">
        <v>40</v>
      </c>
      <c r="N72" s="46">
        <v>0.1</v>
      </c>
      <c r="O72" s="47">
        <f t="shared" si="48"/>
        <v>2.2499999999999999E-2</v>
      </c>
      <c r="P72" s="27">
        <v>250</v>
      </c>
      <c r="Q72" s="27">
        <f>P72*I72</f>
        <v>1526392.5</v>
      </c>
      <c r="R72" s="25">
        <f>Q72*O72*IF(L72&gt;M72,M72,L72)</f>
        <v>927283.44374999986</v>
      </c>
      <c r="S72" s="23"/>
      <c r="T72" s="25">
        <f t="shared" si="51"/>
        <v>599109.05625000014</v>
      </c>
      <c r="U72" s="33">
        <v>7000</v>
      </c>
      <c r="V72" s="25">
        <f t="shared" si="52"/>
        <v>3970585.9400403197</v>
      </c>
    </row>
    <row r="73" spans="4:26" x14ac:dyDescent="0.25">
      <c r="D73" s="40" t="s">
        <v>33</v>
      </c>
      <c r="E73" s="40"/>
      <c r="F73" s="40"/>
      <c r="G73" s="40"/>
      <c r="H73" s="24">
        <f>SUM(H6:H72)</f>
        <v>14545.247540389631</v>
      </c>
      <c r="I73" s="24">
        <f>SUM(I6:I72)</f>
        <v>156563.58999999997</v>
      </c>
      <c r="J73" s="41"/>
      <c r="K73" s="42"/>
      <c r="L73" s="42"/>
      <c r="M73" s="42"/>
      <c r="N73" s="42"/>
      <c r="O73" s="42"/>
      <c r="P73" s="43"/>
      <c r="Q73" s="14">
        <f>SUM(Q6:Q72)</f>
        <v>205145830.5</v>
      </c>
      <c r="R73" s="14">
        <f>SUM(R6:R72)</f>
        <v>94478350.517678544</v>
      </c>
      <c r="S73" s="14">
        <v>0</v>
      </c>
      <c r="T73" s="14">
        <f>SUM(T6:T72)</f>
        <v>110667479.98232146</v>
      </c>
      <c r="U73" s="9"/>
      <c r="V73" s="14">
        <f>SUM(V6:V72)</f>
        <v>167096603.46157062</v>
      </c>
    </row>
    <row r="74" spans="4:26" x14ac:dyDescent="0.25">
      <c r="D74" s="44" t="s">
        <v>10</v>
      </c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</row>
    <row r="75" spans="4:26" ht="14.25" customHeight="1" x14ac:dyDescent="0.25">
      <c r="D75" s="38" t="s">
        <v>36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Y75" s="28" t="s">
        <v>25</v>
      </c>
    </row>
    <row r="76" spans="4:26" ht="15" customHeight="1" x14ac:dyDescent="0.25">
      <c r="D76" s="38" t="s">
        <v>39</v>
      </c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Y76" s="28" t="s">
        <v>40</v>
      </c>
      <c r="Z76" s="26">
        <v>47500</v>
      </c>
    </row>
    <row r="77" spans="4:26" ht="15" customHeight="1" x14ac:dyDescent="0.25">
      <c r="D77" s="38" t="s">
        <v>22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Y77" s="6" t="s">
        <v>38</v>
      </c>
      <c r="Z77">
        <v>16005</v>
      </c>
    </row>
    <row r="78" spans="4:26" x14ac:dyDescent="0.25">
      <c r="Y78" s="29" t="s">
        <v>37</v>
      </c>
      <c r="Z78" s="26">
        <f>Z77*Z76</f>
        <v>760237500</v>
      </c>
    </row>
    <row r="79" spans="4:26" x14ac:dyDescent="0.25">
      <c r="Y79" s="29" t="s">
        <v>23</v>
      </c>
      <c r="Z79" s="5">
        <f>T73</f>
        <v>110667479.98232146</v>
      </c>
    </row>
    <row r="80" spans="4:26" x14ac:dyDescent="0.25">
      <c r="P80" s="22"/>
      <c r="Y80" s="28" t="s">
        <v>24</v>
      </c>
      <c r="Z80" s="12">
        <v>1200000</v>
      </c>
    </row>
    <row r="81" spans="16:27" x14ac:dyDescent="0.25">
      <c r="P81" s="22"/>
      <c r="Y81" s="28" t="s">
        <v>94</v>
      </c>
      <c r="Z81" s="37">
        <v>102402072</v>
      </c>
    </row>
    <row r="82" spans="16:27" x14ac:dyDescent="0.25">
      <c r="P82" s="26"/>
      <c r="Y82" s="29" t="s">
        <v>25</v>
      </c>
      <c r="Z82" s="5">
        <f>Z78+Z79+Z80+Z81</f>
        <v>974507051.9823215</v>
      </c>
    </row>
    <row r="84" spans="16:27" x14ac:dyDescent="0.25">
      <c r="Z84" s="20"/>
    </row>
    <row r="86" spans="16:27" x14ac:dyDescent="0.25">
      <c r="Z86" s="21">
        <f>Z85+Z84</f>
        <v>0</v>
      </c>
    </row>
    <row r="88" spans="16:27" x14ac:dyDescent="0.25">
      <c r="Y88" s="28" t="s">
        <v>26</v>
      </c>
      <c r="Z88" s="5">
        <f>ROUND(Z82:Z82,(-5))</f>
        <v>974500000</v>
      </c>
    </row>
    <row r="89" spans="16:27" x14ac:dyDescent="0.25">
      <c r="Y89" s="28" t="s">
        <v>29</v>
      </c>
      <c r="Z89" s="5">
        <f>0.85*Z88</f>
        <v>828325000</v>
      </c>
    </row>
    <row r="90" spans="16:27" x14ac:dyDescent="0.25">
      <c r="Y90" s="28" t="s">
        <v>30</v>
      </c>
      <c r="Z90" s="5">
        <f>Z88*0.75</f>
        <v>730875000</v>
      </c>
    </row>
    <row r="91" spans="16:27" x14ac:dyDescent="0.25">
      <c r="Y91" s="28"/>
    </row>
    <row r="92" spans="16:27" x14ac:dyDescent="0.25">
      <c r="Y92" s="28" t="s">
        <v>27</v>
      </c>
      <c r="Z92" s="5">
        <f>0.8*Q73</f>
        <v>164116664.40000001</v>
      </c>
    </row>
    <row r="93" spans="16:27" x14ac:dyDescent="0.25">
      <c r="Y93" s="28"/>
      <c r="Z93" s="5"/>
    </row>
    <row r="94" spans="16:27" x14ac:dyDescent="0.25">
      <c r="V94" t="s">
        <v>95</v>
      </c>
      <c r="W94">
        <v>9400</v>
      </c>
      <c r="Z94" t="s">
        <v>91</v>
      </c>
      <c r="AA94" t="s">
        <v>92</v>
      </c>
    </row>
    <row r="95" spans="16:27" x14ac:dyDescent="0.25">
      <c r="Y95" s="28" t="s">
        <v>90</v>
      </c>
      <c r="Z95" s="35">
        <v>0.55000000000000004</v>
      </c>
      <c r="AA95" s="35">
        <f>W94/Z77</f>
        <v>0.58731646360512335</v>
      </c>
    </row>
    <row r="96" spans="16:27" x14ac:dyDescent="0.25">
      <c r="Y96" t="s">
        <v>93</v>
      </c>
      <c r="Z96">
        <v>1</v>
      </c>
      <c r="AA96" s="36">
        <f>H73/Z67</f>
        <v>0.90879397315774013</v>
      </c>
    </row>
  </sheetData>
  <autoFilter ref="D5:V77" xr:uid="{21E7611C-3EBA-4C0E-8F3A-F0BAD5B5C08D}"/>
  <mergeCells count="7">
    <mergeCell ref="D77:V77"/>
    <mergeCell ref="D4:V4"/>
    <mergeCell ref="D73:G73"/>
    <mergeCell ref="J73:P73"/>
    <mergeCell ref="D74:V74"/>
    <mergeCell ref="D75:V75"/>
    <mergeCell ref="D76:V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M3" sqref="M3"/>
    </sheetView>
  </sheetViews>
  <sheetFormatPr defaultRowHeight="15" x14ac:dyDescent="0.25"/>
  <cols>
    <col min="1" max="1" width="8.7109375" bestFit="1" customWidth="1"/>
    <col min="2" max="2" width="13.7109375" customWidth="1"/>
    <col min="3" max="4" width="10.7109375" customWidth="1"/>
    <col min="5" max="5" width="8.5703125" bestFit="1" customWidth="1"/>
    <col min="6" max="6" width="7.7109375" bestFit="1" customWidth="1"/>
    <col min="7" max="7" width="9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customWidth="1"/>
    <col min="13" max="13" width="13" customWidth="1"/>
  </cols>
  <sheetData>
    <row r="1" spans="1:13" ht="15.75" x14ac:dyDescent="0.2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04.25" x14ac:dyDescent="0.25">
      <c r="A2" s="7" t="s">
        <v>17</v>
      </c>
      <c r="B2" s="7" t="s">
        <v>13</v>
      </c>
      <c r="C2" s="7" t="s">
        <v>1</v>
      </c>
      <c r="D2" s="7" t="s">
        <v>14</v>
      </c>
      <c r="E2" s="7" t="s">
        <v>15</v>
      </c>
      <c r="F2" s="7" t="s">
        <v>4</v>
      </c>
      <c r="G2" s="7" t="s">
        <v>5</v>
      </c>
      <c r="H2" s="7" t="s">
        <v>18</v>
      </c>
      <c r="I2" s="7" t="s">
        <v>6</v>
      </c>
      <c r="J2" s="7" t="s">
        <v>7</v>
      </c>
      <c r="K2" s="7" t="s">
        <v>8</v>
      </c>
      <c r="L2" s="7" t="s">
        <v>16</v>
      </c>
      <c r="M2" s="7" t="s">
        <v>9</v>
      </c>
    </row>
    <row r="3" spans="1:13" x14ac:dyDescent="0.25">
      <c r="A3" s="8">
        <v>500</v>
      </c>
      <c r="B3" s="9">
        <v>1997</v>
      </c>
      <c r="C3" s="9">
        <v>2024</v>
      </c>
      <c r="D3" s="9">
        <f>C3-B3</f>
        <v>27</v>
      </c>
      <c r="E3" s="9">
        <v>60</v>
      </c>
      <c r="F3" s="10">
        <v>0.1</v>
      </c>
      <c r="G3" s="11">
        <f>(1-F3)/E3</f>
        <v>1.5000000000000001E-2</v>
      </c>
      <c r="H3" s="12">
        <v>4000</v>
      </c>
      <c r="I3" s="12">
        <f>H3*A3</f>
        <v>2000000</v>
      </c>
      <c r="J3" s="12">
        <f>I3*G3*D3</f>
        <v>810000.00000000012</v>
      </c>
      <c r="K3" s="12">
        <f>MAX(I3-J3,0)</f>
        <v>1190000</v>
      </c>
      <c r="L3" s="13">
        <v>0</v>
      </c>
      <c r="M3" s="12">
        <f>IF(K3&gt;F3*I3,K3*(1-L3),I3*F3)</f>
        <v>1190000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2024-01-25T13:44:36Z</dcterms:modified>
</cp:coreProperties>
</file>