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8" windowWidth="14808" windowHeight="8016"/>
  </bookViews>
  <sheets>
    <sheet name="FINAL" sheetId="6" r:id="rId1"/>
    <sheet name="MB" sheetId="18" r:id="rId2"/>
    <sheet name="Cable Schedule" sheetId="13" r:id="rId3"/>
    <sheet name="HUME PIPE" sheetId="14" r:id="rId4"/>
    <sheet name="EARTHING" sheetId="15" r:id="rId5"/>
  </sheets>
  <definedNames>
    <definedName name="_xlnm.Print_Area" localSheetId="0">FINAL!$A$1:$N$132</definedName>
    <definedName name="_xlnm.Print_Area" localSheetId="1">MB!$A$1:$E$83</definedName>
    <definedName name="_xlnm.Print_Titles" localSheetId="0">FINAL!$19:$20</definedName>
  </definedNames>
  <calcPr calcId="152511"/>
</workbook>
</file>

<file path=xl/calcChain.xml><?xml version="1.0" encoding="utf-8"?>
<calcChain xmlns="http://schemas.openxmlformats.org/spreadsheetml/2006/main">
  <c r="M140" i="6" l="1"/>
  <c r="K28" i="6" l="1"/>
  <c r="L69" i="6"/>
  <c r="K90" i="6"/>
  <c r="K89" i="6"/>
  <c r="K88" i="6"/>
  <c r="K86" i="6"/>
  <c r="K85" i="6"/>
  <c r="K76" i="6"/>
  <c r="K75" i="6"/>
  <c r="K74" i="6"/>
  <c r="K73" i="6"/>
  <c r="K72" i="6"/>
  <c r="K71" i="6"/>
  <c r="K68" i="6"/>
  <c r="K65" i="6"/>
  <c r="K64" i="6"/>
  <c r="K60" i="6"/>
  <c r="K47" i="6"/>
  <c r="K29" i="6"/>
  <c r="K26" i="6"/>
  <c r="K24" i="6"/>
  <c r="J78" i="6" l="1"/>
  <c r="N78" i="6" s="1"/>
  <c r="I48" i="13" l="1"/>
  <c r="H48" i="13"/>
  <c r="I24" i="6"/>
  <c r="M24" i="6" s="1"/>
  <c r="I25" i="6"/>
  <c r="I26" i="6"/>
  <c r="M26" i="6" s="1"/>
  <c r="I27" i="6"/>
  <c r="M27" i="6" s="1"/>
  <c r="I28" i="6"/>
  <c r="M28" i="6" s="1"/>
  <c r="I29" i="6"/>
  <c r="M29" i="6" s="1"/>
  <c r="I30" i="6"/>
  <c r="M30" i="6" s="1"/>
  <c r="I31" i="6"/>
  <c r="I32" i="6"/>
  <c r="I33" i="6"/>
  <c r="M33" i="6" s="1"/>
  <c r="I34" i="6"/>
  <c r="I35" i="6"/>
  <c r="I36" i="6"/>
  <c r="I37" i="6"/>
  <c r="M37" i="6" s="1"/>
  <c r="I38" i="6"/>
  <c r="I39" i="6"/>
  <c r="I40" i="6"/>
  <c r="M40" i="6" s="1"/>
  <c r="I41" i="6"/>
  <c r="I42" i="6"/>
  <c r="M42" i="6" s="1"/>
  <c r="I43" i="6"/>
  <c r="I44" i="6"/>
  <c r="M44" i="6" s="1"/>
  <c r="I45" i="6"/>
  <c r="I46" i="6"/>
  <c r="I47" i="6"/>
  <c r="M47" i="6" s="1"/>
  <c r="I48" i="6"/>
  <c r="M48" i="6" s="1"/>
  <c r="I49" i="6"/>
  <c r="I50" i="6"/>
  <c r="M50" i="6" s="1"/>
  <c r="I51" i="6"/>
  <c r="I52" i="6"/>
  <c r="M52" i="6" s="1"/>
  <c r="I53" i="6"/>
  <c r="I54" i="6"/>
  <c r="M54" i="6" s="1"/>
  <c r="I55" i="6"/>
  <c r="I56" i="6"/>
  <c r="M56" i="6" s="1"/>
  <c r="I57" i="6"/>
  <c r="I58" i="6"/>
  <c r="M58" i="6" s="1"/>
  <c r="I59" i="6"/>
  <c r="I60" i="6"/>
  <c r="M60" i="6" s="1"/>
  <c r="I61" i="6"/>
  <c r="I62" i="6"/>
  <c r="I63" i="6"/>
  <c r="I64" i="6"/>
  <c r="M64" i="6" s="1"/>
  <c r="I65" i="6"/>
  <c r="M65" i="6" s="1"/>
  <c r="I66" i="6"/>
  <c r="M66" i="6" s="1"/>
  <c r="I67" i="6"/>
  <c r="M67" i="6" s="1"/>
  <c r="I68" i="6"/>
  <c r="M68" i="6" s="1"/>
  <c r="I69" i="6"/>
  <c r="M69" i="6" s="1"/>
  <c r="I70" i="6"/>
  <c r="I71" i="6"/>
  <c r="M71" i="6" s="1"/>
  <c r="I72" i="6"/>
  <c r="M72" i="6" s="1"/>
  <c r="I73" i="6"/>
  <c r="M73" i="6" s="1"/>
  <c r="I74" i="6"/>
  <c r="M74" i="6" s="1"/>
  <c r="I75" i="6"/>
  <c r="M75" i="6" s="1"/>
  <c r="I76" i="6"/>
  <c r="M76" i="6" s="1"/>
  <c r="I77" i="6"/>
  <c r="M77" i="6" s="1"/>
  <c r="I78" i="6"/>
  <c r="M78" i="6" s="1"/>
  <c r="I79" i="6"/>
  <c r="I80" i="6"/>
  <c r="M80" i="6" s="1"/>
  <c r="I81" i="6"/>
  <c r="I82" i="6"/>
  <c r="I83" i="6"/>
  <c r="M83" i="6" s="1"/>
  <c r="I84" i="6"/>
  <c r="I85" i="6"/>
  <c r="M85" i="6" s="1"/>
  <c r="I86" i="6"/>
  <c r="M86" i="6" s="1"/>
  <c r="I87" i="6"/>
  <c r="I88" i="6"/>
  <c r="M88" i="6" s="1"/>
  <c r="I89" i="6"/>
  <c r="M89" i="6" s="1"/>
  <c r="I90" i="6"/>
  <c r="M90" i="6" s="1"/>
  <c r="J23" i="6"/>
  <c r="I23" i="6"/>
  <c r="M23" i="6" s="1"/>
  <c r="J90" i="6"/>
  <c r="N90" i="6" s="1"/>
  <c r="J89" i="6"/>
  <c r="N89" i="6" s="1"/>
  <c r="J88" i="6"/>
  <c r="N88" i="6" s="1"/>
  <c r="J87" i="6"/>
  <c r="J86" i="6"/>
  <c r="N86" i="6" s="1"/>
  <c r="J85" i="6"/>
  <c r="N85" i="6" s="1"/>
  <c r="J84" i="6"/>
  <c r="J83" i="6"/>
  <c r="N83" i="6" s="1"/>
  <c r="J82" i="6"/>
  <c r="J81" i="6"/>
  <c r="J80" i="6"/>
  <c r="N80" i="6" s="1"/>
  <c r="J79" i="6"/>
  <c r="J77" i="6"/>
  <c r="N77" i="6" s="1"/>
  <c r="J76" i="6"/>
  <c r="N76" i="6" s="1"/>
  <c r="J75" i="6"/>
  <c r="N75" i="6" s="1"/>
  <c r="J74" i="6"/>
  <c r="N74" i="6" s="1"/>
  <c r="J73" i="6"/>
  <c r="N73" i="6" s="1"/>
  <c r="J72" i="6"/>
  <c r="N72" i="6" s="1"/>
  <c r="J71" i="6"/>
  <c r="N71" i="6" s="1"/>
  <c r="J70" i="6"/>
  <c r="J69" i="6"/>
  <c r="N69" i="6" s="1"/>
  <c r="J68" i="6"/>
  <c r="N68" i="6" s="1"/>
  <c r="J67" i="6"/>
  <c r="N67" i="6" s="1"/>
  <c r="J66" i="6"/>
  <c r="N66" i="6" s="1"/>
  <c r="J65" i="6"/>
  <c r="N65" i="6" s="1"/>
  <c r="J64" i="6"/>
  <c r="N64" i="6" s="1"/>
  <c r="J63" i="6"/>
  <c r="J62" i="6"/>
  <c r="J61" i="6"/>
  <c r="J60" i="6"/>
  <c r="J59" i="6"/>
  <c r="J58" i="6"/>
  <c r="N58" i="6" s="1"/>
  <c r="J57" i="6"/>
  <c r="J56" i="6"/>
  <c r="N56" i="6" s="1"/>
  <c r="J55" i="6"/>
  <c r="J54" i="6"/>
  <c r="N54" i="6" s="1"/>
  <c r="J53" i="6"/>
  <c r="J52" i="6"/>
  <c r="N52" i="6" s="1"/>
  <c r="J51" i="6"/>
  <c r="J50" i="6"/>
  <c r="N50" i="6" s="1"/>
  <c r="J49" i="6"/>
  <c r="J48" i="6"/>
  <c r="N48" i="6" s="1"/>
  <c r="J47" i="6"/>
  <c r="N47" i="6" s="1"/>
  <c r="J46" i="6"/>
  <c r="J45" i="6"/>
  <c r="J44" i="6"/>
  <c r="N44" i="6" s="1"/>
  <c r="J43" i="6"/>
  <c r="J42" i="6"/>
  <c r="N42" i="6" s="1"/>
  <c r="J41" i="6"/>
  <c r="J40" i="6"/>
  <c r="N40" i="6" s="1"/>
  <c r="J39" i="6"/>
  <c r="J38" i="6"/>
  <c r="J37" i="6"/>
  <c r="N37" i="6" s="1"/>
  <c r="J36" i="6"/>
  <c r="J35" i="6"/>
  <c r="J34" i="6"/>
  <c r="J33" i="6"/>
  <c r="N33" i="6" s="1"/>
  <c r="J32" i="6"/>
  <c r="J31" i="6"/>
  <c r="J30" i="6"/>
  <c r="J29" i="6"/>
  <c r="N29" i="6" s="1"/>
  <c r="J28" i="6"/>
  <c r="N28" i="6" s="1"/>
  <c r="J27" i="6"/>
  <c r="N27" i="6" s="1"/>
  <c r="J26" i="6"/>
  <c r="N26" i="6" s="1"/>
  <c r="J25" i="6"/>
  <c r="J24" i="6"/>
  <c r="N24" i="6" s="1"/>
  <c r="J92" i="6" l="1"/>
  <c r="J97" i="6" s="1"/>
  <c r="N23" i="6"/>
  <c r="I92" i="6"/>
  <c r="I128" i="6" l="1"/>
  <c r="M128" i="6" s="1"/>
  <c r="K130" i="6"/>
  <c r="I104" i="6"/>
  <c r="M104" i="6" s="1"/>
  <c r="I106" i="6"/>
  <c r="M106" i="6" s="1"/>
  <c r="I108" i="6"/>
  <c r="M108" i="6" s="1"/>
  <c r="I110" i="6"/>
  <c r="M110" i="6" s="1"/>
  <c r="I112" i="6"/>
  <c r="M112" i="6" s="1"/>
  <c r="I114" i="6"/>
  <c r="M114" i="6" s="1"/>
  <c r="I116" i="6"/>
  <c r="M116" i="6" s="1"/>
  <c r="I118" i="6"/>
  <c r="M118" i="6" s="1"/>
  <c r="I120" i="6"/>
  <c r="I122" i="6"/>
  <c r="M122" i="6" s="1"/>
  <c r="I124" i="6"/>
  <c r="M124" i="6" s="1"/>
  <c r="I126" i="6"/>
  <c r="M126" i="6" s="1"/>
  <c r="I102" i="6"/>
  <c r="M102" i="6" s="1"/>
  <c r="L94" i="6"/>
  <c r="E25" i="18"/>
  <c r="L25" i="6"/>
  <c r="L30" i="6"/>
  <c r="N30" i="6" s="1"/>
  <c r="L31" i="6"/>
  <c r="N31" i="6" s="1"/>
  <c r="L32" i="6"/>
  <c r="N32" i="6" s="1"/>
  <c r="L34" i="6"/>
  <c r="N34" i="6" s="1"/>
  <c r="L35" i="6"/>
  <c r="N35" i="6" s="1"/>
  <c r="L36" i="6"/>
  <c r="N36" i="6" s="1"/>
  <c r="L38" i="6"/>
  <c r="N38" i="6" s="1"/>
  <c r="L39" i="6"/>
  <c r="N39" i="6" s="1"/>
  <c r="L41" i="6"/>
  <c r="N41" i="6" s="1"/>
  <c r="L43" i="6"/>
  <c r="N43" i="6" s="1"/>
  <c r="L45" i="6"/>
  <c r="N45" i="6" s="1"/>
  <c r="L46" i="6"/>
  <c r="N46" i="6" s="1"/>
  <c r="L49" i="6"/>
  <c r="N49" i="6" s="1"/>
  <c r="L51" i="6"/>
  <c r="N51" i="6" s="1"/>
  <c r="L53" i="6"/>
  <c r="N53" i="6" s="1"/>
  <c r="L55" i="6"/>
  <c r="N55" i="6" s="1"/>
  <c r="L57" i="6"/>
  <c r="N57" i="6" s="1"/>
  <c r="L59" i="6"/>
  <c r="N59" i="6" s="1"/>
  <c r="L60" i="6"/>
  <c r="N60" i="6" s="1"/>
  <c r="L61" i="6"/>
  <c r="N61" i="6" s="1"/>
  <c r="L62" i="6"/>
  <c r="N62" i="6" s="1"/>
  <c r="L63" i="6"/>
  <c r="N63" i="6" s="1"/>
  <c r="L70" i="6"/>
  <c r="N70" i="6" s="1"/>
  <c r="L79" i="6"/>
  <c r="N79" i="6" s="1"/>
  <c r="L81" i="6"/>
  <c r="N81" i="6" s="1"/>
  <c r="L82" i="6"/>
  <c r="N82" i="6" s="1"/>
  <c r="L84" i="6"/>
  <c r="N84" i="6" s="1"/>
  <c r="L87" i="6"/>
  <c r="N87" i="6" s="1"/>
  <c r="L92" i="6" l="1"/>
  <c r="N25" i="6"/>
  <c r="I130" i="6"/>
  <c r="M120" i="6"/>
  <c r="I94" i="6"/>
  <c r="J94" i="6" s="1"/>
  <c r="K79" i="6"/>
  <c r="M79" i="6" s="1"/>
  <c r="K53" i="6"/>
  <c r="M53" i="6" s="1"/>
  <c r="K43" i="6"/>
  <c r="M43" i="6" s="1"/>
  <c r="K39" i="6"/>
  <c r="M39" i="6" s="1"/>
  <c r="K38" i="6"/>
  <c r="M38" i="6" s="1"/>
  <c r="K35" i="6"/>
  <c r="M35" i="6" s="1"/>
  <c r="K34" i="6"/>
  <c r="M34" i="6" s="1"/>
  <c r="K32" i="6"/>
  <c r="M32" i="6" s="1"/>
  <c r="K31" i="6"/>
  <c r="M31" i="6" s="1"/>
  <c r="K87" i="6"/>
  <c r="M87" i="6" s="1"/>
  <c r="K81" i="6"/>
  <c r="M81" i="6" s="1"/>
  <c r="K63" i="6"/>
  <c r="M63" i="6" s="1"/>
  <c r="K51" i="6"/>
  <c r="M51" i="6" s="1"/>
  <c r="K36" i="6"/>
  <c r="M36" i="6" s="1"/>
  <c r="K82" i="6"/>
  <c r="M82" i="6" s="1"/>
  <c r="K59" i="6"/>
  <c r="M59" i="6" s="1"/>
  <c r="K57" i="6"/>
  <c r="M57" i="6" s="1"/>
  <c r="K45" i="6"/>
  <c r="M45" i="6" s="1"/>
  <c r="K41" i="6"/>
  <c r="M41" i="6" s="1"/>
  <c r="K25" i="6"/>
  <c r="M25" i="6" l="1"/>
  <c r="J93" i="6"/>
  <c r="N92" i="6"/>
  <c r="N97" i="6" s="1"/>
  <c r="M130" i="6"/>
  <c r="I95" i="6"/>
  <c r="J95" i="6" s="1"/>
  <c r="K55" i="6"/>
  <c r="M55" i="6" s="1"/>
  <c r="K49" i="6"/>
  <c r="M49" i="6" s="1"/>
  <c r="K61" i="6"/>
  <c r="M61" i="6" s="1"/>
  <c r="K70" i="6"/>
  <c r="M70" i="6" s="1"/>
  <c r="K62" i="6"/>
  <c r="M62" i="6" s="1"/>
  <c r="K46" i="6"/>
  <c r="M46" i="6" s="1"/>
  <c r="K84" i="6"/>
  <c r="M84" i="6" s="1"/>
  <c r="H83" i="13"/>
  <c r="H84" i="13"/>
  <c r="H85" i="13"/>
  <c r="H5" i="13"/>
  <c r="H7" i="13" s="1"/>
  <c r="I7" i="13"/>
  <c r="H9" i="13"/>
  <c r="H11" i="13"/>
  <c r="H13" i="13"/>
  <c r="I15" i="13"/>
  <c r="H17" i="13"/>
  <c r="I17" i="13"/>
  <c r="H19" i="13"/>
  <c r="I19" i="13"/>
  <c r="H21" i="13"/>
  <c r="I21" i="13"/>
  <c r="H23" i="13"/>
  <c r="I23" i="13"/>
  <c r="H26" i="13"/>
  <c r="I26" i="13"/>
  <c r="I50" i="13" s="1"/>
  <c r="H28" i="13"/>
  <c r="I28" i="13"/>
  <c r="H30" i="13"/>
  <c r="I30" i="13"/>
  <c r="H32" i="13"/>
  <c r="I32" i="13"/>
  <c r="H34" i="13"/>
  <c r="I34" i="13"/>
  <c r="H36" i="13"/>
  <c r="I36" i="13"/>
  <c r="H38" i="13"/>
  <c r="I38" i="13"/>
  <c r="H40" i="13"/>
  <c r="I40" i="13"/>
  <c r="H42" i="13"/>
  <c r="I42" i="13"/>
  <c r="H44" i="13"/>
  <c r="I44" i="13"/>
  <c r="H46" i="13"/>
  <c r="I46" i="13"/>
  <c r="H52" i="13"/>
  <c r="I52" i="13"/>
  <c r="H54" i="13"/>
  <c r="I54" i="13"/>
  <c r="H56" i="13"/>
  <c r="I56" i="13"/>
  <c r="H60" i="13"/>
  <c r="I60" i="13"/>
  <c r="H62" i="13"/>
  <c r="I62" i="13"/>
  <c r="H67" i="13"/>
  <c r="I67" i="13"/>
  <c r="H69" i="13"/>
  <c r="I69" i="13"/>
  <c r="H73" i="13"/>
  <c r="I73" i="13"/>
  <c r="H74" i="13"/>
  <c r="I74" i="13"/>
  <c r="H76" i="13"/>
  <c r="I76" i="13"/>
  <c r="H81" i="13"/>
  <c r="I87" i="13"/>
  <c r="K92" i="6" l="1"/>
  <c r="L93" i="6" s="1"/>
  <c r="M92" i="6"/>
  <c r="M94" i="6"/>
  <c r="N94" i="6" s="1"/>
  <c r="J96" i="6"/>
  <c r="J98" i="6" s="1"/>
  <c r="I132" i="6" s="1"/>
  <c r="I57" i="13"/>
  <c r="H24" i="13"/>
  <c r="I78" i="13"/>
  <c r="H57" i="13"/>
  <c r="I71" i="13"/>
  <c r="I64" i="13"/>
  <c r="H50" i="13"/>
  <c r="H78" i="13"/>
  <c r="H71" i="13"/>
  <c r="H64" i="13"/>
  <c r="I24" i="13"/>
  <c r="H87" i="13"/>
  <c r="H15" i="13"/>
  <c r="E13" i="18"/>
  <c r="E9" i="18"/>
  <c r="D25" i="15"/>
  <c r="D17" i="15"/>
  <c r="H11" i="14"/>
  <c r="H9" i="14"/>
  <c r="H7" i="14"/>
  <c r="H5" i="14"/>
  <c r="N93" i="6" l="1"/>
  <c r="N96" i="6" s="1"/>
  <c r="M95" i="6"/>
  <c r="N95" i="6" s="1"/>
  <c r="L95" i="6"/>
  <c r="L96" i="6"/>
  <c r="H13" i="14"/>
  <c r="L98" i="6" l="1"/>
  <c r="K132" i="6" s="1"/>
  <c r="N98" i="6"/>
  <c r="M132" i="6" s="1"/>
</calcChain>
</file>

<file path=xl/sharedStrings.xml><?xml version="1.0" encoding="utf-8"?>
<sst xmlns="http://schemas.openxmlformats.org/spreadsheetml/2006/main" count="562" uniqueCount="283">
  <si>
    <t xml:space="preserve">Date of completion :     Contd. </t>
  </si>
  <si>
    <t>Set</t>
  </si>
  <si>
    <t>DESCRIPTION</t>
  </si>
  <si>
    <t>C</t>
  </si>
  <si>
    <t>B</t>
  </si>
  <si>
    <t>A</t>
  </si>
  <si>
    <t xml:space="preserve">TOTAL </t>
  </si>
  <si>
    <t>SUB-HEAD-I 11 KV HT CABLE</t>
  </si>
  <si>
    <t>Supply, receiving, laying, testing &amp; commissioning of   11 KV XLPE AI.conductor armoured (earthed) cable as in existing Hume pipe / cable tray/trench etc. as required at site of work.</t>
  </si>
  <si>
    <t>a)</t>
  </si>
  <si>
    <t xml:space="preserve">3 core 300 sqmm 11000 Volts XLPE Cable </t>
  </si>
  <si>
    <t>b)</t>
  </si>
  <si>
    <t xml:space="preserve">3 core 120 sqmm 11000 Volts XLPE Cable </t>
  </si>
  <si>
    <t>Supply, installation and Cable termination for following 11000 volt grade aluminium conductor armoured XLPE cable including tinned copper lugs all accessories and material required to make a complete joint.</t>
  </si>
  <si>
    <t xml:space="preserve">3 core 300 sqmm </t>
  </si>
  <si>
    <t>c)</t>
  </si>
  <si>
    <t>3 core 120 sqmm (Outdoor)</t>
  </si>
  <si>
    <t>d)</t>
  </si>
  <si>
    <t>Straight through Joint for 3 Core 120 sqmm XLPE</t>
  </si>
  <si>
    <t>DISTRIBUTION PANELS</t>
  </si>
  <si>
    <t>LT PANEL</t>
  </si>
  <si>
    <t>Design, fabrication, assembly, wiring, supply and coordination with contractor for installation of the following extensible cubicle type indoor/Outdoor mounting Powder coated, modular compartmentalized IP 42, dead front, dust and vermin proof, floor mounting 2 mm thick sheet steel clad switchboard suitable for use at 415 volts 3 phase 4 wire 50 cycle system and to withstand a symmetrical fault level as indicated in the Panel Annexure.</t>
  </si>
  <si>
    <t>Main Emergency Panel</t>
  </si>
  <si>
    <t>Capacitor Panel (400 KVAR)</t>
  </si>
  <si>
    <t>Supply and  laying  control   cabling    with     copper conductor PVC insulated and PVC sheathed armoured  cables on existing tray including the cost of making  connections, complete as required as below:</t>
  </si>
  <si>
    <t xml:space="preserve">b) </t>
  </si>
  <si>
    <t>SUB HEAD III - DISTRIBUTION CABLES</t>
  </si>
  <si>
    <t xml:space="preserve">3 -1/2 core 300 Sq mm XLPE  </t>
  </si>
  <si>
    <t xml:space="preserve">3 -1/2 core 240 Sq mm XLPE  </t>
  </si>
  <si>
    <t xml:space="preserve">3 -1/2 core 185 Sq mm XLPE  </t>
  </si>
  <si>
    <t xml:space="preserve">3 -1/2 core 150 Sq mm XLPE  </t>
  </si>
  <si>
    <t xml:space="preserve">4 core 35 Sq mm XLPE  </t>
  </si>
  <si>
    <t xml:space="preserve">4 core 25 Sq mm XLPE  </t>
  </si>
  <si>
    <t>Supply and laying of the following RCC Hume pipe (NP-3) in ground including excavation, refilling as required for cable entry including the cost of sealing the ends as required complete as required at site.</t>
  </si>
  <si>
    <t xml:space="preserve">250 mm dia </t>
  </si>
  <si>
    <t xml:space="preserve">Supplying and laying in existing Hume Pipe/concrete trench clamped to wall with suitable clamps saddles and fixing bolts/ Directly buried in ground in horizontal / vertical tier formation as per site requirement as required and including testing and commissioning of the following 1100 volt grade armoured XLPE insulated and sheathed aluminium conductor cable complete as required. </t>
  </si>
  <si>
    <t>R Mtr</t>
  </si>
  <si>
    <t xml:space="preserve">     HITECH ERECTORS PVT. LTD.</t>
  </si>
  <si>
    <t xml:space="preserve">                     Regd.Office:303, Pragati Chambers, Ranjit Nagar, Commercial Complex, New Delhi - 110 008</t>
  </si>
  <si>
    <t xml:space="preserve">                Phones: 25702463, 25706974 Fax:(91) 11-25709321 Email: hitecherectors@vsnl.net</t>
  </si>
  <si>
    <t>Client :- Thapar University , Pataial</t>
  </si>
  <si>
    <t>TIN NO.:03581109705</t>
  </si>
  <si>
    <t>Service Tax Code (Registration Number) : AAACH0859BSD001</t>
  </si>
  <si>
    <t>PAN NO.:AAACH0859B</t>
  </si>
  <si>
    <t>S.No.</t>
  </si>
  <si>
    <t>UNIT</t>
  </si>
  <si>
    <t>Name of Work :-   ELECTRICAL HIGH SIDE WORK OF ENHANCEMENT OF SUB STATION NO.-3, AT THAPAR UNIVERSITY, PATIALA</t>
  </si>
  <si>
    <t>Location :- PATIALA , Punjab</t>
  </si>
  <si>
    <t>GROSS VALUE Rs.</t>
  </si>
  <si>
    <t>TOTAL (Supply+Erection)</t>
  </si>
  <si>
    <t>Add labour cess @ 1% on supply + Erection</t>
  </si>
  <si>
    <t>Add W.C.T             @ 6.05% on cable Supply &amp; Erection Rs. (31,36,752+1,98,992)</t>
  </si>
  <si>
    <t>Add W.C.T        @ 14.5% on balance  Supply &amp; Erection Rs. (23,20,400 + 1,50,916)</t>
  </si>
  <si>
    <r>
      <t>Consultant :- Colliers</t>
    </r>
    <r>
      <rPr>
        <sz val="11"/>
        <color indexed="8"/>
        <rFont val="Times New Roman"/>
        <family val="1"/>
      </rPr>
      <t xml:space="preserve"> </t>
    </r>
  </si>
  <si>
    <t>L.O.I NO.  :- TU/CS/PSJ/16-17/160009  DT. 02.05.2016</t>
  </si>
  <si>
    <t>Date of start :  MAY 2, 2016</t>
  </si>
  <si>
    <t>a</t>
  </si>
  <si>
    <t>b</t>
  </si>
  <si>
    <t>c</t>
  </si>
  <si>
    <t>e</t>
  </si>
  <si>
    <t>f</t>
  </si>
  <si>
    <t>CABLE SCHEDULE OF PEB SUB STATION HOSTEL</t>
  </si>
  <si>
    <t>SR</t>
  </si>
  <si>
    <t>SIZE OF CABLES</t>
  </si>
  <si>
    <t>FROM</t>
  </si>
  <si>
    <t>TO</t>
  </si>
  <si>
    <t>No of Run</t>
  </si>
  <si>
    <t>LENGTH</t>
  </si>
  <si>
    <t>TOTAL QTY</t>
  </si>
  <si>
    <t>TERMINATION (SETS)</t>
  </si>
  <si>
    <t>3 C X 300 SQ MM HT CABLES</t>
  </si>
  <si>
    <t xml:space="preserve">3 C X 300 SQ MM </t>
  </si>
  <si>
    <t>EXISTING RMUs S/STIN-1</t>
  </si>
  <si>
    <t>RMU NEW S/STN-3</t>
  </si>
  <si>
    <t>Mtr</t>
  </si>
  <si>
    <t>3 C X 120 SQ MM HT CABLES</t>
  </si>
  <si>
    <t xml:space="preserve">3 C X 120 SQ MM </t>
  </si>
  <si>
    <t>SUB STATION-3</t>
  </si>
  <si>
    <t>PEB SUB STATION</t>
  </si>
  <si>
    <t>H-POLE NEAR PEB-300</t>
  </si>
  <si>
    <t>TRANSFORMER</t>
  </si>
  <si>
    <t>3.5 X 300 SQ MM LT CABLES</t>
  </si>
  <si>
    <t>3.5 X 300 SQ MM</t>
  </si>
  <si>
    <t>MAIN  LT PANEL</t>
  </si>
  <si>
    <t>PEB-600, AC PANEL RIGHT SIDE</t>
  </si>
  <si>
    <t>PEB-600,  AC PANEL CENTRE SIDE</t>
  </si>
  <si>
    <t>3.5 X 240 SQ MM LT CABLES</t>
  </si>
  <si>
    <t>3.5 X 240 SQ MM</t>
  </si>
  <si>
    <t>CAPACITOR PANEL</t>
  </si>
  <si>
    <t>PEB-300, AC PANEL</t>
  </si>
  <si>
    <t>MAIN  LIGHTING PANEL</t>
  </si>
  <si>
    <t>PEB-300, LIGHT PANEL</t>
  </si>
  <si>
    <t>DG AMF PANEL</t>
  </si>
  <si>
    <t>3.5 X 185 SQ MM LT CABLES</t>
  </si>
  <si>
    <t>3.5 X 185 SQ MM</t>
  </si>
  <si>
    <t>MAIN  LIGHTING  PANEL</t>
  </si>
  <si>
    <t>PEB-600, LIGHT PANEL RIGHT SIDE</t>
  </si>
  <si>
    <t>PEB-600, LIGHT PANEL CENTRE SIDE</t>
  </si>
  <si>
    <t>PEB-600, LIGHT PANEL LEFT SIDE</t>
  </si>
  <si>
    <t>3.5 X 150 SQ MM LT CABLES</t>
  </si>
  <si>
    <t>3.5 x 150 SQ MM</t>
  </si>
  <si>
    <t>MAIN LT PANEL</t>
  </si>
  <si>
    <t>PEB-600, AC PANEL LEFT SIDE</t>
  </si>
  <si>
    <t>4 X 25 SQ MM LT CABLES</t>
  </si>
  <si>
    <t>4 X 35 SQ MM</t>
  </si>
  <si>
    <t>PEB UPS MAIN DB</t>
  </si>
  <si>
    <t>PEB-600, ELECTRICAL ROOM LEFT SIDE</t>
  </si>
  <si>
    <t>PEB-600, ELECTRICAL ROOM CENTRE SIDE</t>
  </si>
  <si>
    <t>4 X 25 SQ MM</t>
  </si>
  <si>
    <t>PEB-600, ELECTRICAL ROOM RIGHT SIDE</t>
  </si>
  <si>
    <t>PEB-300, ELECTRICAL ROOM</t>
  </si>
  <si>
    <t>2 X 2.5 SQ MM LT CABLES COPPER CONDUCTOR</t>
  </si>
  <si>
    <t>2.0 x 2.5 SQ MM COPPER COND ARM CABLE</t>
  </si>
  <si>
    <t>DETAILS OF 250 MM DIA RCC HUME PIPE FOR HT CABLE</t>
  </si>
  <si>
    <t>SIZE OF PIPE</t>
  </si>
  <si>
    <t>250 MM DIA</t>
  </si>
  <si>
    <t>SUB STATION -1</t>
  </si>
  <si>
    <t>SUB STATATION-3</t>
  </si>
  <si>
    <t>SUB STATION -3</t>
  </si>
  <si>
    <t>NEW SUB STATATION- PEB</t>
  </si>
  <si>
    <t>PEB-600 HOSTEL ROAD CROSSING</t>
  </si>
  <si>
    <t>EXISTING H-POLE FOR RING MAIN</t>
  </si>
  <si>
    <t>Cable end termination of the following XLPE cables 1100 Volt grade including cost of crimping tinned Aluminium heavy duty lugs, double compression glands, insulation tape and all requisite  material for completion of joints as required at site</t>
  </si>
  <si>
    <t>h)</t>
  </si>
  <si>
    <t>i)</t>
  </si>
  <si>
    <t>4 X 35 SQ MM LT CABLES</t>
  </si>
  <si>
    <t>SUB HEAD  IV :  EARTHING</t>
  </si>
  <si>
    <t>Providing and making earthpits including the cost of 600 mm x 600 mm x  3 mm thick copper plate electrodes, 20 mm dia pipe, CI funnel with wiremesh charcoal, salt, all earth work, masonry enclosure with CI frame &amp; cover plate having locking arrangement complete as per IS 3043:1987</t>
  </si>
  <si>
    <t>Providing and making earthpits including the cost of 600 mm x 600 mm x  6 mm thick GI plate electrodes, 20 mm dia pipe, CI funnel with wiremesh charcoal, salt, all earth work, masonry enclosure with CI frame &amp; cover plate having locking arrangement complete as per IS 3043:1987</t>
  </si>
  <si>
    <t>Supplying and laying of the following earthing clamp to wall with suitable clamps saddles and fixing bolts/ in ground including the cost of digging and back filling as required and complete as required to comply with IS 3043:1987</t>
  </si>
  <si>
    <t>50 mm x 6 mm GI strip</t>
  </si>
  <si>
    <t>25 mm x 6 mm GI strip</t>
  </si>
  <si>
    <t>25 mm x 6 mm CU strip</t>
  </si>
  <si>
    <t>RM</t>
  </si>
  <si>
    <t>Supplying, fixing, 22.5 kg CO2 Fire extinguishers with trolley, first filling etc.</t>
  </si>
  <si>
    <t>Supplying and fixing of nominal 2.5 mm +/-10% thick insulated synthetic Mat conforming to IS 15652 : 2006 and meeting the requirements of IS 5216 (part 1,2 &amp;3), IS 8437, IEC-479 Pub-1, alongwith suitable adhesive/chemibound, Pu resin, waterproofing compound and sealing material as per in service recommendation of Annexure ‘A’ ‘ Clause C’ of IS :15652 and suitable for class- B upto 11kV</t>
  </si>
  <si>
    <t>Supplying and fixing standard shock treatment charts in English &amp; Hindi mounted on wooden frame with glass.</t>
  </si>
  <si>
    <t>Supplying and fixing of danger plate of size 250 x 200 mm as per approved sample written in English &amp; Hindi for MV and HV made of 2 mm thick sheet</t>
  </si>
  <si>
    <t>Supplying First Aid Box Complete as approved .</t>
  </si>
  <si>
    <t>Supplying and fixing fire buckets each painted red with fire written out complete with sand filling, floor/wall mounting brackets complete.</t>
  </si>
  <si>
    <t>Supplying rubber gloves and tool kit as required</t>
  </si>
  <si>
    <t>Nos</t>
  </si>
  <si>
    <t>SERVO STABILIZER PEB-300</t>
  </si>
  <si>
    <t>DG SET</t>
  </si>
  <si>
    <t>EMG PANEL</t>
  </si>
  <si>
    <t>SERVO STABILIZER PEB-600 RIGHT SIDE</t>
  </si>
  <si>
    <t>SERVO STABILIZER PEB-600 CENTRE</t>
  </si>
  <si>
    <t>OUT FEEDER PILLER</t>
  </si>
  <si>
    <t>R&amp;D SUB STATION</t>
  </si>
  <si>
    <t>COLLONY FEEDER PILLER</t>
  </si>
  <si>
    <t>SERVO</t>
  </si>
  <si>
    <t xml:space="preserve">DETAILS OF EARTHING PITS </t>
  </si>
  <si>
    <t>DG SET BODY EARTHING</t>
  </si>
  <si>
    <t>QTY</t>
  </si>
  <si>
    <t>SERVO BODY AND DG AMF PANEL</t>
  </si>
  <si>
    <t>MAIN LT PANELS</t>
  </si>
  <si>
    <t>HT PANEL</t>
  </si>
  <si>
    <t>TRANSFORMER BODY</t>
  </si>
  <si>
    <t>600X600X3.15 MM COPPER  PLATE TYPE</t>
  </si>
  <si>
    <t>600X600X6 MM GI PLATE TYPE</t>
  </si>
  <si>
    <t>TRANSFORMER NEUTRAL</t>
  </si>
  <si>
    <t>DG SET NEUTRAL</t>
  </si>
  <si>
    <t>120 SQ MM STARIGHT THROUGH JOINTING KIT</t>
  </si>
  <si>
    <t>300 SQ MM STRAIGHT THOUGH JOINTING KIT</t>
  </si>
  <si>
    <t>MEASUREMENT DETAILS OF ELECTRICAL WORKS</t>
  </si>
  <si>
    <t>ITEM No</t>
  </si>
  <si>
    <t>3C X 300 SQ MM JOINTING KIT</t>
  </si>
  <si>
    <t>TOTAL</t>
  </si>
  <si>
    <t>LOCATION</t>
  </si>
  <si>
    <t>Sub-station-1</t>
  </si>
  <si>
    <t>Sub-station-3</t>
  </si>
  <si>
    <t>between sub station-1 &amp;3</t>
  </si>
  <si>
    <t>2 (a)</t>
  </si>
  <si>
    <t>(b)</t>
  </si>
  <si>
    <t>©</t>
  </si>
  <si>
    <t>New Sub-station</t>
  </si>
  <si>
    <t>Transformer</t>
  </si>
  <si>
    <t>H-Pole</t>
  </si>
  <si>
    <t>(d)</t>
  </si>
  <si>
    <t xml:space="preserve">3C X 120SQ MM JOINTING KIT </t>
  </si>
  <si>
    <t>SUB-HEAD-II</t>
  </si>
  <si>
    <t>11 KV HT SYSTEM</t>
  </si>
  <si>
    <t>Oil Type Transformer</t>
  </si>
  <si>
    <t>Distribution Panel</t>
  </si>
  <si>
    <t>(a)</t>
  </si>
  <si>
    <t>Main LT Panel</t>
  </si>
  <si>
    <t xml:space="preserve">(b) </t>
  </si>
  <si>
    <t xml:space="preserve">(C) </t>
  </si>
  <si>
    <t>Capacitor Panel</t>
  </si>
  <si>
    <t>22.5 Kgs CO-2 Type  Fire  Extingushers</t>
  </si>
  <si>
    <t>2.4 mm Thick insulated synthetic Mat</t>
  </si>
  <si>
    <t>Shock Traetmrnt Chart</t>
  </si>
  <si>
    <t>Danger Plates</t>
  </si>
  <si>
    <t>Frist Aid Box</t>
  </si>
  <si>
    <t>Fire Buckets with Stand</t>
  </si>
  <si>
    <t>Rubber Gloves</t>
  </si>
  <si>
    <t>Pair</t>
  </si>
  <si>
    <t>SUB HEAD-III</t>
  </si>
  <si>
    <t>from Sub station-1 to S/stn-3</t>
  </si>
  <si>
    <t>from Sub station-3 to New S/stn-</t>
  </si>
  <si>
    <t>from New Sub station  to Ring Main</t>
  </si>
  <si>
    <t>Manhole Chamber</t>
  </si>
  <si>
    <t>Straight through Joint for 3 Core 300 sqmm XLPE</t>
  </si>
  <si>
    <t xml:space="preserve">Installation, Testing, Commissioning , loading &amp; unloading up to the foundation of the following 11 KV. 3 phase, 630amp, 50Hz &amp; 350 MVA HT panel (SF6) complete as required. </t>
  </si>
  <si>
    <t xml:space="preserve">11KV, 1 Panel board as described above </t>
  </si>
  <si>
    <t>OIL TYPE TRANSFORMERS</t>
  </si>
  <si>
    <t>Installation of 11/0.433KV Oil Type Transformers</t>
  </si>
  <si>
    <t>1250 KVA (The transformer shall be provided with cable box suitable to terminate 11 KV (E) 1R x 3C x 120 sq.mm. XLPE cable on HT side and 1.1 KV 5R x 3.5C x 300 sq.mm cable on LT side.)</t>
  </si>
  <si>
    <t>Installation, Testing, Commissioning , loading &amp; unloading of following 11000/433 volts delta/star, vector group DYn11, Outdoor mounting, oil naturally cooled (ONAN) transformer as per instruction of Engineer-in-charge etc.complete as required.</t>
  </si>
  <si>
    <t xml:space="preserve">Providing and making of manhole chamber with masonry bricks (230mm thick wall) and plastering inside with 1:3:6 and fixing of Heavy duty frame and pre cast RCC cover as required. </t>
  </si>
  <si>
    <t>910 x 910 x 600 mm deep</t>
  </si>
  <si>
    <t>HT RMU</t>
  </si>
  <si>
    <t>SUB STATION-2</t>
  </si>
  <si>
    <t>PG HOSTEL MESS</t>
  </si>
  <si>
    <t>between  New S/Stn and H-Pole</t>
  </si>
  <si>
    <t>Near H Pole PEB-300</t>
  </si>
  <si>
    <t>2 core 2.5 sq mm</t>
  </si>
  <si>
    <t>Excavation of Cable Trenches for shifting of cable at New Girls Hostel</t>
  </si>
  <si>
    <t xml:space="preserve">100 Amp Seperatorl Links Make Schneider </t>
  </si>
  <si>
    <t>Adopter Box suitable for vertical TPN 8Way DBs</t>
  </si>
  <si>
    <t>Each</t>
  </si>
  <si>
    <t>Transformer Oil</t>
  </si>
  <si>
    <t>Drum</t>
  </si>
  <si>
    <t>Replacement of Dimmer 80 Amp</t>
  </si>
  <si>
    <t>UPS Panel</t>
  </si>
  <si>
    <t>Shifting &amp; Re-Installtion of Servo</t>
  </si>
  <si>
    <t>Repairing/Replacement of Control Cards</t>
  </si>
  <si>
    <t>Dismaltling &amp; Shifting of HT Cable Junction Box</t>
  </si>
  <si>
    <t>Job</t>
  </si>
  <si>
    <t>Dismaltling &amp; Shifting of HT Cable Cables Including Jointing Kits</t>
  </si>
  <si>
    <t>Receiving, Unloading &amp; Installation of 7 Way + Metering RMU</t>
  </si>
  <si>
    <t>Supply &amp; Fixing of MS Channels</t>
  </si>
  <si>
    <t>Kgs</t>
  </si>
  <si>
    <t>Supply &amp; Fixing of Cable Route markers</t>
  </si>
  <si>
    <t>each</t>
  </si>
  <si>
    <t xml:space="preserve">Liasioning </t>
  </si>
  <si>
    <t>JOB</t>
  </si>
  <si>
    <t>UNIT RATES TENDER /APPROVED</t>
  </si>
  <si>
    <t>AMOUNT UP TO DATE</t>
  </si>
  <si>
    <t>AMOUNT SINCE PREV. BILL</t>
  </si>
  <si>
    <t>AMOUNT IN THIS  BILL</t>
  </si>
  <si>
    <t>QUANTITIES UP TO DATE</t>
  </si>
  <si>
    <t>SUPPLY</t>
  </si>
  <si>
    <t>ERECTION</t>
  </si>
  <si>
    <t>Grand Total                                                            (A)</t>
  </si>
  <si>
    <t>Grand Total                                                            (B)</t>
  </si>
  <si>
    <t>GRAND TOTAL OF (A+B)</t>
  </si>
  <si>
    <t>NON SCHDULE ITEMS</t>
  </si>
  <si>
    <t>NS-1</t>
  </si>
  <si>
    <t>J- HOSTEL &amp; LAUNDARY AREA</t>
  </si>
  <si>
    <t>PEB-600</t>
  </si>
  <si>
    <t>SET</t>
  </si>
  <si>
    <t>SUB STATATION No.-4</t>
  </si>
  <si>
    <t>DRUM</t>
  </si>
  <si>
    <t>UPS DB</t>
  </si>
  <si>
    <t>SUB STATATION No.-3</t>
  </si>
  <si>
    <t>SUB STATION-1 TO S/STN-3, 4, AND PEB HOSTELS</t>
  </si>
  <si>
    <t>NS-2</t>
  </si>
  <si>
    <t>NS-3</t>
  </si>
  <si>
    <t>NS-4</t>
  </si>
  <si>
    <t>NS-5</t>
  </si>
  <si>
    <t>NS-6</t>
  </si>
  <si>
    <t>NS-7</t>
  </si>
  <si>
    <t>NS-8</t>
  </si>
  <si>
    <t>NS-9</t>
  </si>
  <si>
    <t>NS-10</t>
  </si>
  <si>
    <t>NS-11</t>
  </si>
  <si>
    <t>NS-12</t>
  </si>
  <si>
    <t>NS-13</t>
  </si>
  <si>
    <t>NS-14</t>
  </si>
  <si>
    <t>Supply and fixing of perforated GI slotted cable trays  with vertical sides on both ends as per approved design and GI angle supports spaced 1000 mm apart throughout the length as specified, including the cost of 1 meter GI rod hangers, hooks, dash fasteners, wall brackets etc. for suspension from ceiling / wall as required</t>
  </si>
  <si>
    <t>450mm x 50 mm x 50 mm x 1.6 mm</t>
  </si>
  <si>
    <t xml:space="preserve">Cable Tray </t>
  </si>
  <si>
    <t>servo Incoming &amp; Outgoing cables</t>
  </si>
  <si>
    <t>PG HOSTEL</t>
  </si>
  <si>
    <t>MES</t>
  </si>
  <si>
    <t>FINAL REVISED BILL</t>
  </si>
  <si>
    <t>16/09/2016 (18/11/2016)</t>
  </si>
  <si>
    <t>Servo</t>
  </si>
  <si>
    <t xml:space="preserve"> QTY AS PER BOQ</t>
  </si>
  <si>
    <t>Ro</t>
  </si>
  <si>
    <t>SUMMARY OF NON SCHEDULE ITEMS</t>
  </si>
  <si>
    <t>Add Service Tax @ 14.5 % on Erection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</si>
</sst>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0_);_(* \(#,##0\);_(* &quot;-&quot;??_);_(@_)"/>
    <numFmt numFmtId="166" formatCode="_(* #,##0.0_);_(* \(#,##0.0\);_(* &quot;-&quot;??_);_(@_)"/>
  </numFmts>
  <fonts count="39">
    <font>
      <sz val="11"/>
      <color theme="1"/>
      <name val="Calibri"/>
      <family val="2"/>
      <scheme val="minor"/>
    </font>
    <font>
      <sz val="10"/>
      <name val="Arial"/>
      <family val="2"/>
    </font>
    <font>
      <sz val="10"/>
      <name val="Arial"/>
      <family val="2"/>
    </font>
    <font>
      <sz val="10"/>
      <name val="Helv"/>
      <charset val="204"/>
    </font>
    <font>
      <sz val="11"/>
      <color theme="1"/>
      <name val="Calibri"/>
      <family val="2"/>
      <scheme val="minor"/>
    </font>
    <font>
      <sz val="9"/>
      <name val="Arial"/>
      <family val="2"/>
    </font>
    <font>
      <sz val="11"/>
      <name val="Arial"/>
      <family val="2"/>
    </font>
    <font>
      <b/>
      <sz val="11"/>
      <name val="Arial"/>
      <family val="2"/>
    </font>
    <font>
      <sz val="11"/>
      <color indexed="8"/>
      <name val="Calibri"/>
      <family val="2"/>
    </font>
    <font>
      <sz val="11"/>
      <color theme="1"/>
      <name val="Arial"/>
      <family val="2"/>
    </font>
    <font>
      <b/>
      <sz val="11"/>
      <color theme="1"/>
      <name val="Arial"/>
      <family val="2"/>
    </font>
    <font>
      <b/>
      <sz val="11"/>
      <color indexed="8"/>
      <name val="Arial"/>
      <family val="2"/>
    </font>
    <font>
      <sz val="11"/>
      <name val="Times New Roman"/>
      <family val="1"/>
    </font>
    <font>
      <b/>
      <sz val="11"/>
      <color theme="1"/>
      <name val="Times New Roman"/>
      <family val="1"/>
    </font>
    <font>
      <sz val="11"/>
      <color theme="1"/>
      <name val="Times New Roman"/>
      <family val="1"/>
    </font>
    <font>
      <b/>
      <sz val="11"/>
      <name val="Times New Roman"/>
      <family val="1"/>
    </font>
    <font>
      <b/>
      <sz val="11"/>
      <color indexed="8"/>
      <name val="Times New Roman"/>
      <family val="1"/>
    </font>
    <font>
      <sz val="11"/>
      <color indexed="8"/>
      <name val="Times New Roman"/>
      <family val="1"/>
    </font>
    <font>
      <b/>
      <sz val="14"/>
      <name val="Times New Roman"/>
      <family val="1"/>
    </font>
    <font>
      <sz val="11"/>
      <name val="Helv"/>
      <charset val="204"/>
    </font>
    <font>
      <sz val="11"/>
      <color indexed="8"/>
      <name val="Arial"/>
      <family val="2"/>
    </font>
    <font>
      <sz val="11"/>
      <name val="Helv"/>
    </font>
    <font>
      <sz val="10"/>
      <name val="Arial"/>
      <family val="2"/>
    </font>
    <font>
      <b/>
      <u/>
      <sz val="14"/>
      <name val="Arial"/>
      <family val="2"/>
    </font>
    <font>
      <b/>
      <u/>
      <sz val="10"/>
      <name val="Arial"/>
      <family val="2"/>
    </font>
    <font>
      <b/>
      <sz val="10"/>
      <name val="Arial"/>
      <family val="2"/>
    </font>
    <font>
      <sz val="10"/>
      <color theme="1"/>
      <name val="Arial"/>
      <family val="2"/>
    </font>
    <font>
      <sz val="11"/>
      <color indexed="10"/>
      <name val="Arial"/>
      <family val="2"/>
    </font>
    <font>
      <u/>
      <sz val="10"/>
      <name val="Arial"/>
      <family val="2"/>
    </font>
    <font>
      <b/>
      <u/>
      <sz val="12"/>
      <name val="Arial"/>
      <family val="2"/>
    </font>
    <font>
      <b/>
      <i/>
      <sz val="10"/>
      <name val="Arial"/>
      <family val="2"/>
    </font>
    <font>
      <b/>
      <sz val="12"/>
      <name val="Arial"/>
      <family val="2"/>
    </font>
    <font>
      <b/>
      <sz val="11"/>
      <name val="Helv"/>
    </font>
    <font>
      <b/>
      <sz val="12"/>
      <name val="Helv"/>
    </font>
    <font>
      <sz val="11"/>
      <name val="Calibri"/>
      <family val="2"/>
    </font>
    <font>
      <sz val="11"/>
      <color rgb="FFFF0000"/>
      <name val="Arial"/>
      <family val="2"/>
    </font>
    <font>
      <sz val="12"/>
      <name val="Arial"/>
      <family val="2"/>
    </font>
    <font>
      <b/>
      <i/>
      <u/>
      <sz val="16"/>
      <name val="Arial"/>
      <family val="2"/>
    </font>
    <font>
      <sz val="11"/>
      <color rgb="FF00B050"/>
      <name val="Arial"/>
      <family val="2"/>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1" fillId="0" borderId="0"/>
    <xf numFmtId="164" fontId="2" fillId="0" borderId="0" applyFont="0" applyFill="0" applyBorder="0" applyAlignment="0" applyProtection="0"/>
    <xf numFmtId="0" fontId="3" fillId="0" borderId="0"/>
    <xf numFmtId="164" fontId="4" fillId="0" borderId="0" applyFont="0" applyFill="0" applyBorder="0" applyAlignment="0" applyProtection="0"/>
    <xf numFmtId="0" fontId="8" fillId="0" borderId="0"/>
    <xf numFmtId="0" fontId="1" fillId="0" borderId="0"/>
    <xf numFmtId="0" fontId="22" fillId="0" borderId="0"/>
  </cellStyleXfs>
  <cellXfs count="228">
    <xf numFmtId="0" fontId="0" fillId="0" borderId="0" xfId="0"/>
    <xf numFmtId="0" fontId="3" fillId="0" borderId="0" xfId="0" applyFont="1" applyFill="1" applyBorder="1"/>
    <xf numFmtId="0" fontId="6" fillId="0" borderId="0" xfId="0" applyFont="1" applyFill="1" applyBorder="1"/>
    <xf numFmtId="0" fontId="5" fillId="0" borderId="0" xfId="0" applyFont="1" applyFill="1" applyBorder="1" applyAlignment="1">
      <alignment vertical="top" wrapText="1"/>
    </xf>
    <xf numFmtId="0" fontId="9" fillId="0" borderId="1" xfId="0" applyFont="1" applyBorder="1" applyAlignment="1">
      <alignment horizontal="center" vertical="top" wrapText="1"/>
    </xf>
    <xf numFmtId="0" fontId="10" fillId="0" borderId="1" xfId="0" applyFont="1" applyBorder="1" applyAlignment="1">
      <alignment vertical="top" wrapText="1"/>
    </xf>
    <xf numFmtId="0" fontId="6" fillId="0" borderId="1" xfId="0" applyFont="1" applyFill="1" applyBorder="1" applyAlignment="1">
      <alignment vertical="top" wrapText="1"/>
    </xf>
    <xf numFmtId="164" fontId="6" fillId="0" borderId="1" xfId="0" applyNumberFormat="1" applyFont="1" applyFill="1" applyBorder="1" applyAlignment="1">
      <alignment vertical="top" wrapText="1"/>
    </xf>
    <xf numFmtId="164" fontId="9" fillId="0" borderId="1" xfId="4" applyFont="1" applyBorder="1" applyAlignment="1">
      <alignment horizontal="center" vertical="top" wrapText="1"/>
    </xf>
    <xf numFmtId="164" fontId="6" fillId="0" borderId="1" xfId="4" applyFont="1" applyFill="1" applyBorder="1" applyAlignment="1">
      <alignment vertical="top" wrapText="1"/>
    </xf>
    <xf numFmtId="0" fontId="12" fillId="0" borderId="0" xfId="0" applyFont="1"/>
    <xf numFmtId="0" fontId="12" fillId="2" borderId="0" xfId="0" applyFont="1" applyFill="1"/>
    <xf numFmtId="0" fontId="14" fillId="0" borderId="0" xfId="0" applyFont="1" applyFill="1" applyBorder="1" applyAlignment="1"/>
    <xf numFmtId="0" fontId="15" fillId="0" borderId="0" xfId="0" applyFont="1" applyFill="1" applyBorder="1" applyAlignment="1">
      <alignment horizontal="center"/>
    </xf>
    <xf numFmtId="0" fontId="14" fillId="0" borderId="0" xfId="0" applyFont="1" applyFill="1" applyBorder="1" applyAlignment="1">
      <alignment horizontal="left"/>
    </xf>
    <xf numFmtId="0" fontId="14" fillId="0" borderId="0" xfId="0" applyFont="1" applyFill="1" applyBorder="1" applyAlignment="1">
      <alignment horizontal="center"/>
    </xf>
    <xf numFmtId="0" fontId="14" fillId="0" borderId="0" xfId="0" applyFont="1" applyFill="1" applyBorder="1" applyAlignment="1">
      <alignment horizontal="center" vertical="center"/>
    </xf>
    <xf numFmtId="2" fontId="16" fillId="0" borderId="0" xfId="0" applyNumberFormat="1" applyFont="1" applyFill="1" applyBorder="1" applyAlignment="1">
      <alignment horizontal="center" vertical="center"/>
    </xf>
    <xf numFmtId="0" fontId="12" fillId="0" borderId="0" xfId="0" applyFont="1" applyFill="1" applyBorder="1"/>
    <xf numFmtId="2" fontId="14" fillId="0" borderId="0" xfId="0" applyNumberFormat="1" applyFont="1" applyFill="1" applyBorder="1" applyAlignment="1">
      <alignment horizontal="center" vertical="center"/>
    </xf>
    <xf numFmtId="0" fontId="12" fillId="0" borderId="0" xfId="0" applyFont="1" applyFill="1" applyBorder="1" applyAlignment="1"/>
    <xf numFmtId="0" fontId="15" fillId="0" borderId="0" xfId="0"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9" fillId="0" borderId="0" xfId="0" applyFont="1" applyFill="1" applyBorder="1"/>
    <xf numFmtId="165" fontId="5" fillId="0" borderId="0" xfId="0" applyNumberFormat="1" applyFont="1" applyFill="1" applyBorder="1" applyAlignment="1">
      <alignment vertical="top" wrapText="1"/>
    </xf>
    <xf numFmtId="0" fontId="22" fillId="0" borderId="0" xfId="7"/>
    <xf numFmtId="0" fontId="22" fillId="0" borderId="1" xfId="7" applyBorder="1" applyAlignment="1">
      <alignment horizontal="center" vertical="justify" wrapText="1"/>
    </xf>
    <xf numFmtId="0" fontId="22" fillId="0" borderId="1" xfId="7" applyBorder="1" applyAlignment="1">
      <alignment horizontal="justify" vertical="justify" wrapText="1"/>
    </xf>
    <xf numFmtId="0" fontId="1" fillId="0" borderId="1" xfId="7" applyFont="1" applyBorder="1" applyAlignment="1">
      <alignment horizontal="justify" vertical="justify" wrapText="1"/>
    </xf>
    <xf numFmtId="0" fontId="22" fillId="0" borderId="1" xfId="7" applyFont="1" applyFill="1" applyBorder="1" applyAlignment="1">
      <alignment horizontal="justify" vertical="justify" wrapText="1"/>
    </xf>
    <xf numFmtId="0" fontId="1" fillId="0" borderId="1" xfId="7" applyFont="1" applyFill="1" applyBorder="1" applyAlignment="1">
      <alignment horizontal="center" vertical="justify" wrapText="1"/>
    </xf>
    <xf numFmtId="0" fontId="1" fillId="0" borderId="1" xfId="7" applyFont="1" applyBorder="1" applyAlignment="1">
      <alignment horizontal="center" vertical="justify" wrapText="1"/>
    </xf>
    <xf numFmtId="0" fontId="25" fillId="0" borderId="1" xfId="7" applyFont="1" applyBorder="1" applyAlignment="1">
      <alignment horizontal="center" vertical="justify" wrapText="1"/>
    </xf>
    <xf numFmtId="0" fontId="25" fillId="0" borderId="1" xfId="7" applyFont="1" applyBorder="1" applyAlignment="1">
      <alignment horizontal="justify" vertical="justify" wrapText="1"/>
    </xf>
    <xf numFmtId="0" fontId="24" fillId="0" borderId="1" xfId="7" applyFont="1" applyBorder="1" applyAlignment="1">
      <alignment vertical="justify" wrapText="1"/>
    </xf>
    <xf numFmtId="0" fontId="26" fillId="0" borderId="1" xfId="7" applyFont="1" applyFill="1" applyBorder="1" applyAlignment="1">
      <alignment horizontal="center" vertical="justify" wrapText="1"/>
    </xf>
    <xf numFmtId="0" fontId="22" fillId="0" borderId="1" xfId="7" applyBorder="1"/>
    <xf numFmtId="0" fontId="24" fillId="0" borderId="1" xfId="7" applyFont="1" applyBorder="1" applyAlignment="1">
      <alignment horizontal="left" vertical="justify" wrapText="1"/>
    </xf>
    <xf numFmtId="0" fontId="24" fillId="0" borderId="2" xfId="7" applyFont="1" applyBorder="1" applyAlignment="1">
      <alignment vertical="justify" wrapText="1"/>
    </xf>
    <xf numFmtId="0" fontId="24" fillId="0" borderId="4" xfId="7" applyFont="1" applyBorder="1" applyAlignment="1">
      <alignment vertical="justify" wrapText="1"/>
    </xf>
    <xf numFmtId="0" fontId="25" fillId="0" borderId="1" xfId="7" applyFont="1" applyBorder="1" applyAlignment="1">
      <alignment horizontal="center" vertical="justify" wrapText="1"/>
    </xf>
    <xf numFmtId="0" fontId="25" fillId="0" borderId="1" xfId="7" applyFont="1" applyBorder="1" applyAlignment="1">
      <alignment horizontal="center" vertical="justify" wrapText="1"/>
    </xf>
    <xf numFmtId="0" fontId="22" fillId="0" borderId="1" xfId="7" applyFill="1" applyBorder="1" applyAlignment="1">
      <alignment horizontal="center" vertical="justify" wrapText="1"/>
    </xf>
    <xf numFmtId="0" fontId="22" fillId="0" borderId="0" xfId="7" applyAlignment="1">
      <alignment horizontal="center"/>
    </xf>
    <xf numFmtId="0" fontId="24" fillId="0" borderId="1" xfId="7" applyFont="1" applyBorder="1" applyAlignment="1">
      <alignment horizontal="center" vertical="justify" wrapText="1"/>
    </xf>
    <xf numFmtId="0" fontId="25" fillId="0" borderId="0" xfId="7" applyFont="1" applyAlignment="1">
      <alignment horizontal="center"/>
    </xf>
    <xf numFmtId="0" fontId="25" fillId="0" borderId="1" xfId="7" applyFont="1" applyBorder="1" applyAlignment="1">
      <alignment horizontal="right" vertical="justify" wrapText="1"/>
    </xf>
    <xf numFmtId="0" fontId="28" fillId="0" borderId="1" xfId="7" applyFont="1" applyBorder="1" applyAlignment="1">
      <alignment horizontal="center" vertical="justify" wrapText="1"/>
    </xf>
    <xf numFmtId="0" fontId="25" fillId="0" borderId="1" xfId="7" applyFont="1" applyBorder="1" applyAlignment="1">
      <alignment horizontal="left" vertical="justify" wrapText="1"/>
    </xf>
    <xf numFmtId="0" fontId="1" fillId="0" borderId="1" xfId="7" applyFont="1" applyBorder="1" applyAlignment="1">
      <alignment horizontal="left" vertical="justify" wrapText="1"/>
    </xf>
    <xf numFmtId="0" fontId="1" fillId="0" borderId="1" xfId="7" applyFont="1" applyBorder="1"/>
    <xf numFmtId="0" fontId="22" fillId="0" borderId="1" xfId="7" applyBorder="1" applyAlignment="1">
      <alignment horizontal="center"/>
    </xf>
    <xf numFmtId="0" fontId="24" fillId="0" borderId="1" xfId="7" applyFont="1" applyBorder="1" applyAlignment="1">
      <alignment horizontal="center"/>
    </xf>
    <xf numFmtId="0" fontId="1" fillId="0" borderId="1" xfId="7" applyFont="1" applyBorder="1" applyAlignment="1">
      <alignment horizontal="center" vertical="top" wrapText="1"/>
    </xf>
    <xf numFmtId="0" fontId="22" fillId="0" borderId="1" xfId="7" applyBorder="1" applyAlignment="1">
      <alignment horizontal="center" vertical="top"/>
    </xf>
    <xf numFmtId="0" fontId="28" fillId="0" borderId="1" xfId="7" applyFont="1" applyBorder="1" applyAlignment="1">
      <alignment horizontal="left" vertical="top" wrapText="1"/>
    </xf>
    <xf numFmtId="0" fontId="1" fillId="0" borderId="1" xfId="7" applyFont="1" applyBorder="1" applyAlignment="1">
      <alignment horizontal="left" vertical="top" wrapText="1"/>
    </xf>
    <xf numFmtId="0" fontId="1" fillId="0" borderId="1" xfId="7" applyFont="1" applyBorder="1" applyAlignment="1">
      <alignment horizontal="right" vertical="justify" wrapText="1"/>
    </xf>
    <xf numFmtId="0" fontId="1" fillId="0" borderId="1" xfId="7" applyFont="1" applyBorder="1" applyAlignment="1">
      <alignment horizontal="center"/>
    </xf>
    <xf numFmtId="0" fontId="30" fillId="0" borderId="1" xfId="7" applyFont="1" applyBorder="1" applyAlignment="1">
      <alignment horizontal="left" vertical="justify" wrapText="1"/>
    </xf>
    <xf numFmtId="0" fontId="1" fillId="0" borderId="1" xfId="7" applyFont="1" applyBorder="1" applyAlignment="1">
      <alignment horizontal="center" vertical="top"/>
    </xf>
    <xf numFmtId="0" fontId="14" fillId="0" borderId="0" xfId="0" applyFont="1" applyFill="1" applyBorder="1" applyAlignment="1">
      <alignment horizontal="left"/>
    </xf>
    <xf numFmtId="0" fontId="13" fillId="0" borderId="0" xfId="0" applyFont="1" applyFill="1" applyBorder="1" applyAlignment="1">
      <alignment horizontal="left"/>
    </xf>
    <xf numFmtId="0" fontId="12" fillId="0" borderId="0" xfId="0" applyFont="1" applyFill="1" applyBorder="1" applyAlignment="1">
      <alignment horizontal="left"/>
    </xf>
    <xf numFmtId="0" fontId="6" fillId="0" borderId="1" xfId="0" applyFont="1" applyFill="1" applyBorder="1" applyAlignment="1">
      <alignment horizontal="center"/>
    </xf>
    <xf numFmtId="0" fontId="6" fillId="0" borderId="1" xfId="0" applyFont="1" applyFill="1" applyBorder="1" applyAlignment="1"/>
    <xf numFmtId="0" fontId="9" fillId="0" borderId="1" xfId="0" applyFont="1" applyBorder="1" applyAlignment="1">
      <alignment horizontal="center" vertical="top"/>
    </xf>
    <xf numFmtId="0" fontId="9" fillId="0" borderId="1" xfId="0" applyFont="1" applyBorder="1" applyAlignment="1">
      <alignment vertical="top" wrapText="1"/>
    </xf>
    <xf numFmtId="0" fontId="9" fillId="0" borderId="1" xfId="0" applyFont="1" applyBorder="1" applyAlignment="1">
      <alignment vertical="top"/>
    </xf>
    <xf numFmtId="0" fontId="6" fillId="0" borderId="1" xfId="0" applyFont="1" applyFill="1" applyBorder="1"/>
    <xf numFmtId="0" fontId="7" fillId="0" borderId="1" xfId="0" applyNumberFormat="1" applyFont="1" applyFill="1" applyBorder="1" applyAlignment="1">
      <alignment horizontal="left" vertical="top"/>
    </xf>
    <xf numFmtId="0" fontId="5" fillId="0" borderId="1" xfId="0" applyFont="1" applyFill="1" applyBorder="1" applyAlignment="1">
      <alignment vertical="top" wrapText="1"/>
    </xf>
    <xf numFmtId="0" fontId="6" fillId="0" borderId="1" xfId="0" applyFont="1" applyFill="1" applyBorder="1" applyAlignment="1" applyProtection="1">
      <alignment horizontal="center" vertical="top"/>
    </xf>
    <xf numFmtId="0" fontId="6" fillId="0" borderId="1" xfId="0" applyFont="1" applyFill="1" applyBorder="1" applyAlignment="1" applyProtection="1">
      <alignment horizontal="justify" vertical="top"/>
    </xf>
    <xf numFmtId="165" fontId="9" fillId="0" borderId="1" xfId="4" applyNumberFormat="1" applyFont="1" applyBorder="1" applyAlignment="1">
      <alignment vertical="top" wrapText="1"/>
    </xf>
    <xf numFmtId="165" fontId="6" fillId="0" borderId="1" xfId="4" applyNumberFormat="1" applyFont="1" applyFill="1" applyBorder="1" applyAlignment="1">
      <alignment vertical="top" wrapText="1"/>
    </xf>
    <xf numFmtId="165" fontId="5" fillId="0" borderId="1" xfId="0" applyNumberFormat="1" applyFont="1" applyFill="1" applyBorder="1" applyAlignment="1">
      <alignment vertical="top" wrapText="1"/>
    </xf>
    <xf numFmtId="0" fontId="7" fillId="0" borderId="1" xfId="0" applyFont="1" applyFill="1" applyBorder="1" applyAlignment="1" applyProtection="1">
      <alignment horizontal="center" vertical="top"/>
    </xf>
    <xf numFmtId="0" fontId="7" fillId="0" borderId="1" xfId="0" applyFont="1" applyFill="1" applyBorder="1" applyAlignment="1" applyProtection="1">
      <alignment horizontal="justify" vertical="top"/>
    </xf>
    <xf numFmtId="0" fontId="6" fillId="0" borderId="1" xfId="0" applyFont="1" applyFill="1" applyBorder="1" applyAlignment="1">
      <alignment horizontal="justify" vertical="top"/>
    </xf>
    <xf numFmtId="3" fontId="6" fillId="0" borderId="1" xfId="0" applyNumberFormat="1" applyFont="1" applyFill="1" applyBorder="1" applyAlignment="1" applyProtection="1">
      <alignment horizontal="center" vertical="top"/>
    </xf>
    <xf numFmtId="0" fontId="7" fillId="2" borderId="1" xfId="0" applyFont="1" applyFill="1" applyBorder="1" applyAlignment="1">
      <alignment horizontal="justify" vertical="top"/>
    </xf>
    <xf numFmtId="0" fontId="6" fillId="0" borderId="1" xfId="0" applyFont="1" applyFill="1" applyBorder="1" applyAlignment="1">
      <alignment horizontal="justify" vertical="top" wrapText="1"/>
    </xf>
    <xf numFmtId="0" fontId="6" fillId="2" borderId="1" xfId="5" applyFont="1" applyFill="1" applyBorder="1" applyAlignment="1">
      <alignment horizontal="justify" vertical="top"/>
    </xf>
    <xf numFmtId="0" fontId="10" fillId="0" borderId="1" xfId="0" applyFont="1" applyBorder="1" applyAlignment="1">
      <alignment horizontal="center" vertical="top" wrapText="1"/>
    </xf>
    <xf numFmtId="0" fontId="7" fillId="0" borderId="1" xfId="0" applyFont="1" applyBorder="1" applyAlignment="1">
      <alignment horizontal="justify" vertical="top"/>
    </xf>
    <xf numFmtId="0" fontId="6" fillId="0" borderId="1" xfId="0" applyFont="1" applyBorder="1" applyAlignment="1" applyProtection="1">
      <alignment horizontal="center" vertical="top"/>
    </xf>
    <xf numFmtId="0" fontId="6" fillId="0" borderId="1" xfId="0" applyFont="1" applyBorder="1" applyAlignment="1" applyProtection="1">
      <alignment horizontal="justify" vertical="top"/>
    </xf>
    <xf numFmtId="3" fontId="6" fillId="0" borderId="1" xfId="0" applyNumberFormat="1" applyFont="1" applyFill="1" applyBorder="1" applyAlignment="1" applyProtection="1">
      <alignment horizontal="center" vertical="center"/>
    </xf>
    <xf numFmtId="165" fontId="6" fillId="0" borderId="1" xfId="0" applyNumberFormat="1" applyFont="1" applyFill="1" applyBorder="1" applyAlignment="1" applyProtection="1">
      <alignment vertical="center"/>
      <protection locked="0"/>
    </xf>
    <xf numFmtId="0" fontId="6" fillId="0" borderId="1" xfId="0" applyFont="1" applyBorder="1" applyAlignment="1">
      <alignment horizontal="center" vertical="top"/>
    </xf>
    <xf numFmtId="165" fontId="6" fillId="0" borderId="1" xfId="0" applyNumberFormat="1" applyFont="1" applyFill="1" applyBorder="1" applyAlignment="1" applyProtection="1">
      <alignment vertical="top"/>
      <protection locked="0"/>
    </xf>
    <xf numFmtId="0" fontId="7" fillId="0" borderId="1" xfId="0" applyFont="1" applyFill="1" applyBorder="1" applyAlignment="1">
      <alignment horizontal="justify" vertical="top"/>
    </xf>
    <xf numFmtId="0" fontId="6" fillId="0" borderId="1" xfId="0" applyFont="1" applyFill="1" applyBorder="1" applyAlignment="1">
      <alignment horizontal="center" vertical="top"/>
    </xf>
    <xf numFmtId="3" fontId="27"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4" fontId="6" fillId="0" borderId="1" xfId="4" applyNumberFormat="1" applyFont="1" applyFill="1" applyBorder="1" applyAlignment="1">
      <alignment vertical="top" wrapText="1"/>
    </xf>
    <xf numFmtId="164" fontId="9" fillId="0" borderId="1" xfId="4" applyNumberFormat="1" applyFont="1" applyBorder="1" applyAlignment="1">
      <alignment vertical="top" wrapText="1"/>
    </xf>
    <xf numFmtId="0" fontId="7" fillId="0" borderId="1" xfId="0" applyFont="1" applyFill="1" applyBorder="1" applyAlignment="1">
      <alignment horizontal="center" vertical="top"/>
    </xf>
    <xf numFmtId="3" fontId="7"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top"/>
    </xf>
    <xf numFmtId="0" fontId="10" fillId="0" borderId="1" xfId="0" applyFont="1" applyBorder="1" applyAlignment="1">
      <alignment horizontal="left" vertical="top" wrapText="1"/>
    </xf>
    <xf numFmtId="164" fontId="7" fillId="0" borderId="1" xfId="4" applyFont="1" applyFill="1" applyBorder="1" applyAlignment="1">
      <alignment vertical="top" wrapText="1"/>
    </xf>
    <xf numFmtId="2" fontId="6" fillId="0" borderId="1" xfId="0" applyNumberFormat="1" applyFont="1" applyFill="1" applyBorder="1" applyAlignment="1">
      <alignment vertical="top"/>
    </xf>
    <xf numFmtId="164" fontId="6" fillId="0" borderId="1" xfId="4" applyFont="1" applyFill="1" applyBorder="1"/>
    <xf numFmtId="0" fontId="3" fillId="0" borderId="1" xfId="0" applyFont="1" applyFill="1" applyBorder="1"/>
    <xf numFmtId="165" fontId="7" fillId="0" borderId="1" xfId="0" applyNumberFormat="1" applyFont="1" applyFill="1" applyBorder="1" applyAlignment="1">
      <alignment vertical="top"/>
    </xf>
    <xf numFmtId="164" fontId="6" fillId="0" borderId="1" xfId="0" applyNumberFormat="1" applyFont="1" applyFill="1" applyBorder="1" applyAlignment="1">
      <alignment vertical="top"/>
    </xf>
    <xf numFmtId="165" fontId="11" fillId="0" borderId="1" xfId="0" applyNumberFormat="1" applyFont="1" applyFill="1" applyBorder="1" applyAlignment="1">
      <alignment vertical="top"/>
    </xf>
    <xf numFmtId="0" fontId="20" fillId="0" borderId="1" xfId="0" applyFont="1" applyFill="1" applyBorder="1" applyAlignment="1">
      <alignment vertical="top" wrapText="1"/>
    </xf>
    <xf numFmtId="164" fontId="6" fillId="0" borderId="1" xfId="0" applyNumberFormat="1" applyFont="1" applyFill="1" applyBorder="1"/>
    <xf numFmtId="0" fontId="6" fillId="0" borderId="1" xfId="0" applyFont="1" applyBorder="1" applyAlignment="1">
      <alignment vertical="top"/>
    </xf>
    <xf numFmtId="0" fontId="11" fillId="0" borderId="1" xfId="0" applyFont="1" applyFill="1" applyBorder="1" applyAlignment="1">
      <alignment vertical="top"/>
    </xf>
    <xf numFmtId="164" fontId="7" fillId="0" borderId="1" xfId="0" applyNumberFormat="1" applyFont="1" applyFill="1" applyBorder="1"/>
    <xf numFmtId="0" fontId="15" fillId="0" borderId="1" xfId="0" applyFont="1" applyFill="1" applyBorder="1" applyAlignment="1">
      <alignment horizontal="center" vertical="center"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2" fontId="6" fillId="0" borderId="1" xfId="0" applyNumberFormat="1" applyFont="1" applyFill="1" applyBorder="1" applyAlignment="1">
      <alignment horizontal="left" vertical="top"/>
    </xf>
    <xf numFmtId="0" fontId="6" fillId="0" borderId="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 xfId="0" applyFont="1" applyFill="1" applyBorder="1" applyAlignment="1">
      <alignment horizontal="left" vertical="top" wrapText="1"/>
    </xf>
    <xf numFmtId="0" fontId="6" fillId="0" borderId="1" xfId="0" applyFont="1" applyBorder="1" applyAlignment="1">
      <alignment horizontal="left" vertical="top"/>
    </xf>
    <xf numFmtId="0" fontId="11" fillId="0" borderId="1" xfId="0" applyFont="1" applyFill="1" applyBorder="1" applyAlignment="1">
      <alignment horizontal="left" vertical="top"/>
    </xf>
    <xf numFmtId="164" fontId="3" fillId="0" borderId="1" xfId="0" applyNumberFormat="1" applyFont="1" applyFill="1" applyBorder="1"/>
    <xf numFmtId="0" fontId="3" fillId="0" borderId="0" xfId="0" applyFont="1" applyFill="1" applyBorder="1" applyAlignment="1">
      <alignment horizontal="right"/>
    </xf>
    <xf numFmtId="0" fontId="6" fillId="0" borderId="1" xfId="0" applyFont="1" applyFill="1" applyBorder="1" applyAlignment="1">
      <alignment horizontal="center"/>
    </xf>
    <xf numFmtId="0" fontId="19" fillId="0" borderId="1" xfId="0" applyFont="1" applyFill="1" applyBorder="1"/>
    <xf numFmtId="43" fontId="21" fillId="0" borderId="1" xfId="0" applyNumberFormat="1" applyFont="1" applyFill="1" applyBorder="1"/>
    <xf numFmtId="1" fontId="6" fillId="0" borderId="1" xfId="0" applyNumberFormat="1" applyFont="1" applyFill="1" applyBorder="1" applyAlignment="1" applyProtection="1">
      <alignment horizontal="center" vertical="center"/>
      <protection locked="0"/>
    </xf>
    <xf numFmtId="1" fontId="6" fillId="0" borderId="1" xfId="0" applyNumberFormat="1" applyFont="1" applyFill="1" applyBorder="1" applyAlignment="1" applyProtection="1">
      <alignment horizontal="center" vertical="top"/>
      <protection locked="0"/>
    </xf>
    <xf numFmtId="165" fontId="6" fillId="0" borderId="1" xfId="0" applyNumberFormat="1" applyFont="1" applyFill="1" applyBorder="1" applyAlignment="1">
      <alignment vertical="top" wrapText="1"/>
    </xf>
    <xf numFmtId="165" fontId="6" fillId="0" borderId="1" xfId="0" applyNumberFormat="1" applyFont="1" applyBorder="1" applyAlignment="1">
      <alignment horizontal="center" vertical="top"/>
    </xf>
    <xf numFmtId="165" fontId="10" fillId="0" borderId="1" xfId="0" applyNumberFormat="1" applyFont="1" applyBorder="1" applyAlignment="1">
      <alignment vertical="top" wrapText="1"/>
    </xf>
    <xf numFmtId="165" fontId="6" fillId="0" borderId="1" xfId="0" applyNumberFormat="1" applyFont="1" applyFill="1" applyBorder="1" applyAlignment="1">
      <alignment vertical="top"/>
    </xf>
    <xf numFmtId="165" fontId="6" fillId="0" borderId="3" xfId="0" applyNumberFormat="1" applyFont="1" applyFill="1" applyBorder="1" applyAlignment="1">
      <alignment vertical="top" wrapText="1"/>
    </xf>
    <xf numFmtId="165" fontId="6" fillId="0" borderId="1" xfId="0" applyNumberFormat="1" applyFont="1" applyBorder="1" applyAlignment="1">
      <alignment vertical="top"/>
    </xf>
    <xf numFmtId="1"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xf>
    <xf numFmtId="0" fontId="6" fillId="0" borderId="3" xfId="0" applyFont="1" applyFill="1" applyBorder="1" applyAlignment="1">
      <alignment horizontal="center" vertical="top" wrapText="1"/>
    </xf>
    <xf numFmtId="0" fontId="20" fillId="0" borderId="1" xfId="0" applyFont="1" applyFill="1" applyBorder="1" applyAlignment="1">
      <alignment horizontal="center" vertical="top" wrapText="1"/>
    </xf>
    <xf numFmtId="165" fontId="20" fillId="0" borderId="1" xfId="0" applyNumberFormat="1" applyFont="1" applyFill="1" applyBorder="1" applyAlignment="1">
      <alignment horizontal="center" vertical="top" wrapText="1"/>
    </xf>
    <xf numFmtId="0" fontId="11" fillId="0" borderId="1" xfId="0" applyFont="1" applyFill="1" applyBorder="1" applyAlignment="1">
      <alignment horizontal="center" vertical="top"/>
    </xf>
    <xf numFmtId="165" fontId="11" fillId="0" borderId="1" xfId="0" applyNumberFormat="1" applyFont="1" applyFill="1" applyBorder="1" applyAlignment="1">
      <alignment horizontal="center" vertical="top"/>
    </xf>
    <xf numFmtId="165" fontId="6" fillId="0" borderId="1" xfId="0" applyNumberFormat="1" applyFont="1" applyBorder="1" applyAlignment="1">
      <alignment vertical="center"/>
    </xf>
    <xf numFmtId="165" fontId="20" fillId="0" borderId="3" xfId="0" applyNumberFormat="1" applyFont="1" applyFill="1" applyBorder="1" applyAlignment="1">
      <alignment vertical="top" wrapText="1"/>
    </xf>
    <xf numFmtId="0" fontId="1" fillId="0" borderId="1" xfId="7" applyFont="1" applyBorder="1" applyAlignment="1">
      <alignment vertical="top"/>
    </xf>
    <xf numFmtId="0" fontId="22" fillId="0" borderId="1" xfId="7" applyBorder="1" applyAlignment="1">
      <alignment vertical="top"/>
    </xf>
    <xf numFmtId="0" fontId="1" fillId="0" borderId="1" xfId="7" applyFont="1" applyBorder="1" applyAlignment="1">
      <alignment vertical="top" wrapText="1"/>
    </xf>
    <xf numFmtId="0" fontId="22" fillId="0" borderId="1" xfId="7" applyBorder="1" applyAlignment="1">
      <alignment horizontal="center" vertical="center"/>
    </xf>
    <xf numFmtId="0" fontId="24" fillId="0" borderId="1" xfId="7" applyFont="1" applyBorder="1" applyAlignment="1">
      <alignment horizontal="center" vertical="center"/>
    </xf>
    <xf numFmtId="2" fontId="6" fillId="0" borderId="2" xfId="0" applyNumberFormat="1" applyFont="1" applyFill="1" applyBorder="1" applyAlignment="1">
      <alignment horizontal="right" vertical="top"/>
    </xf>
    <xf numFmtId="2" fontId="6" fillId="0" borderId="4" xfId="0" applyNumberFormat="1" applyFont="1" applyFill="1" applyBorder="1" applyAlignment="1">
      <alignment horizontal="right" vertical="top"/>
    </xf>
    <xf numFmtId="0" fontId="9" fillId="0" borderId="2" xfId="0" applyFont="1" applyBorder="1" applyAlignment="1">
      <alignment horizontal="center" vertical="top"/>
    </xf>
    <xf numFmtId="0" fontId="9" fillId="0" borderId="4" xfId="0" applyFont="1" applyBorder="1" applyAlignment="1">
      <alignment horizontal="center" vertical="top"/>
    </xf>
    <xf numFmtId="0" fontId="6" fillId="0" borderId="2" xfId="0" applyFont="1" applyFill="1" applyBorder="1" applyAlignment="1">
      <alignment horizontal="center" vertical="top"/>
    </xf>
    <xf numFmtId="0" fontId="6" fillId="0" borderId="4" xfId="0" applyFont="1" applyFill="1" applyBorder="1" applyAlignment="1">
      <alignment horizontal="center" vertical="top"/>
    </xf>
    <xf numFmtId="0" fontId="34" fillId="2" borderId="1" xfId="0" applyFont="1" applyFill="1" applyBorder="1" applyAlignment="1">
      <alignment horizontal="justify" vertical="top" wrapText="1"/>
    </xf>
    <xf numFmtId="0" fontId="6" fillId="0" borderId="1" xfId="0" applyNumberFormat="1" applyFont="1" applyFill="1" applyBorder="1" applyAlignment="1">
      <alignment horizontal="center" vertical="top" wrapText="1"/>
    </xf>
    <xf numFmtId="0" fontId="34" fillId="0" borderId="1" xfId="0" applyFont="1" applyFill="1" applyBorder="1" applyAlignment="1">
      <alignment horizontal="center" vertical="top"/>
    </xf>
    <xf numFmtId="0" fontId="34" fillId="2" borderId="1" xfId="0" applyFont="1" applyFill="1" applyBorder="1" applyAlignment="1">
      <alignment horizontal="justify" vertical="top"/>
    </xf>
    <xf numFmtId="0" fontId="6" fillId="0" borderId="1" xfId="0" applyNumberFormat="1" applyFont="1" applyFill="1" applyBorder="1" applyAlignment="1">
      <alignment horizontal="center" vertical="center" wrapText="1"/>
    </xf>
    <xf numFmtId="164" fontId="9" fillId="0" borderId="1" xfId="4" applyNumberFormat="1" applyFont="1" applyFill="1" applyBorder="1" applyAlignment="1">
      <alignment vertical="top" wrapText="1"/>
    </xf>
    <xf numFmtId="0" fontId="1" fillId="0" borderId="1" xfId="7" applyFont="1" applyBorder="1" applyAlignment="1">
      <alignment horizontal="center" vertical="center" wrapText="1"/>
    </xf>
    <xf numFmtId="0" fontId="1" fillId="0" borderId="1" xfId="7" applyFont="1" applyBorder="1" applyAlignment="1">
      <alignment horizontal="center" vertical="center"/>
    </xf>
    <xf numFmtId="1" fontId="6" fillId="3" borderId="1" xfId="0" applyNumberFormat="1" applyFont="1" applyFill="1" applyBorder="1" applyAlignment="1">
      <alignment horizontal="center" vertical="top" wrapText="1"/>
    </xf>
    <xf numFmtId="165" fontId="6" fillId="3" borderId="1" xfId="0" applyNumberFormat="1" applyFont="1" applyFill="1" applyBorder="1" applyAlignment="1">
      <alignment vertical="top" wrapText="1"/>
    </xf>
    <xf numFmtId="166" fontId="6" fillId="0" borderId="1" xfId="4" applyNumberFormat="1" applyFont="1" applyFill="1" applyBorder="1" applyAlignment="1">
      <alignment vertical="top" wrapText="1"/>
    </xf>
    <xf numFmtId="164" fontId="5" fillId="0" borderId="0" xfId="0" applyNumberFormat="1" applyFont="1" applyFill="1" applyBorder="1" applyAlignment="1">
      <alignment vertical="top" wrapText="1"/>
    </xf>
    <xf numFmtId="2" fontId="6" fillId="0" borderId="2" xfId="0" applyNumberFormat="1" applyFont="1" applyFill="1" applyBorder="1" applyAlignment="1">
      <alignment horizontal="right" vertical="top"/>
    </xf>
    <xf numFmtId="0" fontId="12" fillId="0" borderId="0" xfId="0" applyFont="1" applyFill="1" applyBorder="1" applyAlignment="1">
      <alignment horizontal="left"/>
    </xf>
    <xf numFmtId="164" fontId="35" fillId="0" borderId="1" xfId="4" applyFont="1" applyFill="1" applyBorder="1" applyAlignment="1">
      <alignment vertical="top" wrapText="1"/>
    </xf>
    <xf numFmtId="165" fontId="35" fillId="0" borderId="1" xfId="4" applyNumberFormat="1" applyFont="1" applyFill="1" applyBorder="1" applyAlignment="1">
      <alignment vertical="top" wrapText="1"/>
    </xf>
    <xf numFmtId="0" fontId="36" fillId="0" borderId="1" xfId="7" applyFont="1" applyBorder="1" applyAlignment="1">
      <alignment horizontal="justify" vertical="justify" wrapText="1"/>
    </xf>
    <xf numFmtId="165" fontId="35" fillId="3" borderId="1" xfId="4" applyNumberFormat="1" applyFont="1" applyFill="1" applyBorder="1" applyAlignment="1">
      <alignment vertical="top" wrapText="1"/>
    </xf>
    <xf numFmtId="164" fontId="11" fillId="0" borderId="1" xfId="0" applyNumberFormat="1" applyFont="1" applyFill="1" applyBorder="1" applyAlignment="1">
      <alignment vertical="top"/>
    </xf>
    <xf numFmtId="2" fontId="9" fillId="0" borderId="2" xfId="0" applyNumberFormat="1" applyFont="1" applyBorder="1" applyAlignment="1">
      <alignment horizontal="right" vertical="top"/>
    </xf>
    <xf numFmtId="2" fontId="9" fillId="0" borderId="3" xfId="0" applyNumberFormat="1" applyFont="1" applyBorder="1" applyAlignment="1">
      <alignment horizontal="center" vertical="top"/>
    </xf>
    <xf numFmtId="165" fontId="38" fillId="0" borderId="1" xfId="4" applyNumberFormat="1" applyFont="1" applyFill="1" applyBorder="1" applyAlignment="1">
      <alignment vertical="top" wrapText="1"/>
    </xf>
    <xf numFmtId="2" fontId="9" fillId="0" borderId="2" xfId="0" applyNumberFormat="1" applyFont="1" applyBorder="1" applyAlignment="1">
      <alignment horizontal="center" vertical="top"/>
    </xf>
    <xf numFmtId="2" fontId="9" fillId="0" borderId="4" xfId="0" applyNumberFormat="1" applyFont="1" applyBorder="1" applyAlignment="1">
      <alignment horizontal="center" vertical="top"/>
    </xf>
    <xf numFmtId="2" fontId="9" fillId="0" borderId="1" xfId="0" applyNumberFormat="1" applyFont="1" applyBorder="1" applyAlignment="1">
      <alignment horizontal="right" vertical="top"/>
    </xf>
    <xf numFmtId="2" fontId="6" fillId="0" borderId="2" xfId="0" applyNumberFormat="1" applyFont="1" applyFill="1" applyBorder="1" applyAlignment="1">
      <alignment horizontal="right" vertical="top"/>
    </xf>
    <xf numFmtId="2" fontId="6" fillId="0" borderId="4" xfId="0" applyNumberFormat="1" applyFont="1" applyFill="1" applyBorder="1" applyAlignment="1">
      <alignment horizontal="right" vertical="top"/>
    </xf>
    <xf numFmtId="0" fontId="18" fillId="2" borderId="0" xfId="6" applyFont="1" applyFill="1" applyAlignment="1">
      <alignment horizontal="center"/>
    </xf>
    <xf numFmtId="0" fontId="12" fillId="2" borderId="0" xfId="6" applyFont="1" applyFill="1" applyAlignment="1">
      <alignment horizontal="center"/>
    </xf>
    <xf numFmtId="0" fontId="14" fillId="0" borderId="0" xfId="0" applyFont="1" applyFill="1" applyBorder="1" applyAlignment="1">
      <alignment horizontal="left"/>
    </xf>
    <xf numFmtId="0" fontId="13" fillId="0" borderId="0" xfId="0" applyFont="1" applyFill="1" applyBorder="1" applyAlignment="1">
      <alignment horizontal="left"/>
    </xf>
    <xf numFmtId="0" fontId="15" fillId="0" borderId="1" xfId="0" applyFont="1" applyFill="1" applyBorder="1" applyAlignment="1">
      <alignment horizontal="center" vertical="justify" wrapText="1"/>
    </xf>
    <xf numFmtId="164" fontId="15" fillId="0" borderId="1" xfId="4" applyFont="1" applyFill="1" applyBorder="1" applyAlignment="1">
      <alignment horizontal="center" vertical="justify" wrapText="1"/>
    </xf>
    <xf numFmtId="0" fontId="12" fillId="0" borderId="0" xfId="0" applyFont="1" applyFill="1" applyBorder="1" applyAlignment="1">
      <alignment horizontal="left"/>
    </xf>
    <xf numFmtId="0" fontId="12" fillId="0" borderId="0" xfId="0" applyFont="1" applyFill="1" applyBorder="1" applyAlignment="1">
      <alignment horizontal="left" vertical="top" wrapText="1"/>
    </xf>
    <xf numFmtId="0" fontId="37" fillId="0" borderId="2" xfId="0" applyFont="1" applyFill="1" applyBorder="1" applyAlignment="1">
      <alignment horizontal="center"/>
    </xf>
    <xf numFmtId="0" fontId="37" fillId="0" borderId="3" xfId="0" applyFont="1" applyFill="1" applyBorder="1" applyAlignment="1">
      <alignment horizontal="center"/>
    </xf>
    <xf numFmtId="0" fontId="37" fillId="0" borderId="4" xfId="0" applyFont="1" applyFill="1" applyBorder="1" applyAlignment="1">
      <alignment horizontal="center"/>
    </xf>
    <xf numFmtId="0" fontId="15" fillId="0" borderId="1" xfId="0" applyFont="1" applyFill="1" applyBorder="1" applyAlignment="1">
      <alignment horizontal="center" vertical="top" wrapText="1"/>
    </xf>
    <xf numFmtId="0" fontId="6" fillId="0" borderId="2" xfId="0" applyFont="1" applyFill="1" applyBorder="1" applyAlignment="1">
      <alignment horizontal="center" vertical="top"/>
    </xf>
    <xf numFmtId="0" fontId="6" fillId="0" borderId="4" xfId="0" applyFont="1" applyFill="1" applyBorder="1" applyAlignment="1">
      <alignment horizontal="center" vertical="top"/>
    </xf>
    <xf numFmtId="0" fontId="9" fillId="0" borderId="2" xfId="0" applyFont="1" applyBorder="1" applyAlignment="1">
      <alignment horizontal="center" vertical="top"/>
    </xf>
    <xf numFmtId="0" fontId="9" fillId="0" borderId="4" xfId="0" applyFont="1" applyBorder="1" applyAlignment="1">
      <alignment horizontal="center" vertical="top"/>
    </xf>
    <xf numFmtId="0" fontId="12" fillId="0" borderId="0" xfId="0" applyFont="1" applyFill="1" applyBorder="1" applyAlignment="1">
      <alignment horizontal="center"/>
    </xf>
    <xf numFmtId="0" fontId="32" fillId="0" borderId="1" xfId="0" applyFont="1" applyFill="1" applyBorder="1" applyAlignment="1">
      <alignment horizontal="left" vertical="center"/>
    </xf>
    <xf numFmtId="2" fontId="6" fillId="0" borderId="1" xfId="0" applyNumberFormat="1" applyFont="1" applyFill="1" applyBorder="1" applyAlignment="1">
      <alignment horizontal="right" vertical="top"/>
    </xf>
    <xf numFmtId="0" fontId="15" fillId="0" borderId="6" xfId="0" applyFont="1" applyFill="1" applyBorder="1" applyAlignment="1">
      <alignment horizontal="center" vertical="justify" wrapText="1"/>
    </xf>
    <xf numFmtId="0" fontId="15" fillId="0" borderId="7" xfId="0" applyFont="1" applyFill="1" applyBorder="1" applyAlignment="1">
      <alignment horizontal="center" vertical="justify" wrapText="1"/>
    </xf>
    <xf numFmtId="0" fontId="6" fillId="0" borderId="1" xfId="0" applyFont="1" applyFill="1" applyBorder="1" applyAlignment="1">
      <alignment horizontal="center"/>
    </xf>
    <xf numFmtId="2" fontId="7" fillId="0" borderId="2" xfId="0" applyNumberFormat="1" applyFont="1" applyFill="1" applyBorder="1" applyAlignment="1">
      <alignment horizontal="right"/>
    </xf>
    <xf numFmtId="2" fontId="7" fillId="0" borderId="4" xfId="0" applyNumberFormat="1" applyFont="1" applyFill="1" applyBorder="1" applyAlignment="1">
      <alignment horizontal="right"/>
    </xf>
    <xf numFmtId="165" fontId="33" fillId="0" borderId="1" xfId="0" applyNumberFormat="1" applyFont="1" applyFill="1" applyBorder="1" applyAlignment="1">
      <alignment horizontal="center"/>
    </xf>
    <xf numFmtId="0" fontId="3" fillId="0" borderId="1" xfId="0" applyFont="1" applyFill="1" applyBorder="1" applyAlignment="1">
      <alignment horizontal="center"/>
    </xf>
    <xf numFmtId="0" fontId="6" fillId="0" borderId="2" xfId="0" applyFont="1" applyFill="1" applyBorder="1" applyAlignment="1">
      <alignment horizontal="right" vertical="top"/>
    </xf>
    <xf numFmtId="0" fontId="6" fillId="0" borderId="4" xfId="0" applyFont="1" applyFill="1" applyBorder="1" applyAlignment="1">
      <alignment horizontal="right" vertical="top"/>
    </xf>
    <xf numFmtId="0" fontId="29" fillId="0" borderId="0" xfId="7" applyFont="1" applyAlignment="1">
      <alignment horizontal="center" vertical="center"/>
    </xf>
    <xf numFmtId="0" fontId="31" fillId="0" borderId="2" xfId="7" applyFont="1" applyBorder="1" applyAlignment="1">
      <alignment horizontal="left"/>
    </xf>
    <xf numFmtId="0" fontId="31" fillId="0" borderId="4" xfId="7" applyFont="1" applyBorder="1" applyAlignment="1">
      <alignment horizontal="left"/>
    </xf>
    <xf numFmtId="0" fontId="23" fillId="0" borderId="0" xfId="7" applyFont="1" applyAlignment="1">
      <alignment horizontal="center" vertical="center"/>
    </xf>
    <xf numFmtId="0" fontId="23" fillId="0" borderId="5" xfId="7" applyFont="1" applyBorder="1" applyAlignment="1">
      <alignment horizontal="center" vertical="center"/>
    </xf>
    <xf numFmtId="0" fontId="24" fillId="0" borderId="2" xfId="7" applyFont="1" applyBorder="1" applyAlignment="1">
      <alignment horizontal="left" vertical="justify" wrapText="1"/>
    </xf>
    <xf numFmtId="0" fontId="24" fillId="0" borderId="4" xfId="7" applyFont="1" applyBorder="1" applyAlignment="1">
      <alignment horizontal="left" vertical="justify" wrapText="1"/>
    </xf>
    <xf numFmtId="0" fontId="25" fillId="0" borderId="2" xfId="7" applyFont="1" applyBorder="1" applyAlignment="1">
      <alignment horizontal="center" vertical="justify" wrapText="1"/>
    </xf>
    <xf numFmtId="0" fontId="25" fillId="0" borderId="4" xfId="7" applyFont="1" applyBorder="1" applyAlignment="1">
      <alignment horizontal="center" vertical="justify" wrapText="1"/>
    </xf>
    <xf numFmtId="0" fontId="25" fillId="0" borderId="1" xfId="7" applyFont="1" applyBorder="1" applyAlignment="1">
      <alignment horizontal="center" vertical="justify" wrapText="1"/>
    </xf>
    <xf numFmtId="0" fontId="24" fillId="0" borderId="1" xfId="7" applyFont="1" applyBorder="1" applyAlignment="1">
      <alignment horizontal="left" vertical="justify" wrapText="1"/>
    </xf>
    <xf numFmtId="164" fontId="7" fillId="3" borderId="1" xfId="4" applyFont="1" applyFill="1" applyBorder="1"/>
    <xf numFmtId="165" fontId="33" fillId="3" borderId="1" xfId="0" applyNumberFormat="1" applyFont="1" applyFill="1" applyBorder="1" applyAlignment="1">
      <alignment horizontal="center"/>
    </xf>
  </cellXfs>
  <cellStyles count="8">
    <cellStyle name="Comma" xfId="4" builtinId="3"/>
    <cellStyle name="Comma 2" xfId="2"/>
    <cellStyle name="Normal" xfId="0" builtinId="0"/>
    <cellStyle name="Normal 2" xfId="1"/>
    <cellStyle name="Normal 3" xfId="5"/>
    <cellStyle name="Normal 4" xfId="7"/>
    <cellStyle name="Normal_WHO-BILL_PGSC_RA-4_FINAL" xfId="6"/>
    <cellStyle name="Style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5341</xdr:colOff>
      <xdr:row>0</xdr:row>
      <xdr:rowOff>0</xdr:rowOff>
    </xdr:from>
    <xdr:to>
      <xdr:col>1</xdr:col>
      <xdr:colOff>131780</xdr:colOff>
      <xdr:row>3</xdr:row>
      <xdr:rowOff>73733</xdr:rowOff>
    </xdr:to>
    <xdr:pic>
      <xdr:nvPicPr>
        <xdr:cNvPr id="2" name="Picture 3"/>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5341" y="0"/>
          <a:ext cx="684000" cy="689373"/>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0"/>
  <sheetViews>
    <sheetView tabSelected="1" view="pageBreakPreview" topLeftCell="A13" zoomScale="87" zoomScaleNormal="100" zoomScaleSheetLayoutView="87" workbookViewId="0">
      <pane xSplit="7" ySplit="8" topLeftCell="I120" activePane="bottomRight" state="frozen"/>
      <selection activeCell="A13" sqref="A13"/>
      <selection pane="topRight" activeCell="H13" sqref="H13"/>
      <selection pane="bottomLeft" activeCell="A21" sqref="A21"/>
      <selection pane="bottomRight" activeCell="J136" sqref="J136"/>
    </sheetView>
  </sheetViews>
  <sheetFormatPr defaultColWidth="9.109375" defaultRowHeight="12.6"/>
  <cols>
    <col min="1" max="1" width="8.44140625" style="1" customWidth="1"/>
    <col min="2" max="2" width="47.33203125" style="1" customWidth="1"/>
    <col min="3" max="3" width="8.109375" style="1" customWidth="1"/>
    <col min="4" max="4" width="14.109375" style="1" bestFit="1" customWidth="1"/>
    <col min="5" max="6" width="12.44140625" style="1" customWidth="1"/>
    <col min="7" max="7" width="11.6640625" style="1" bestFit="1" customWidth="1"/>
    <col min="8" max="8" width="13.33203125" style="1" customWidth="1"/>
    <col min="9" max="9" width="15" style="1" bestFit="1" customWidth="1"/>
    <col min="10" max="10" width="15.33203125" style="1" bestFit="1" customWidth="1"/>
    <col min="11" max="11" width="15.44140625" style="1" customWidth="1"/>
    <col min="12" max="12" width="16.5546875" style="1" customWidth="1"/>
    <col min="13" max="13" width="13.6640625" style="1" customWidth="1"/>
    <col min="14" max="14" width="15.33203125" style="1" bestFit="1" customWidth="1"/>
    <col min="15" max="15" width="13" style="1" customWidth="1"/>
    <col min="16" max="16" width="9.5546875" style="1" bestFit="1" customWidth="1"/>
    <col min="17" max="16384" width="9.109375" style="1"/>
  </cols>
  <sheetData>
    <row r="1" spans="1:14" ht="17.399999999999999">
      <c r="A1" s="187" t="s">
        <v>37</v>
      </c>
      <c r="B1" s="187"/>
      <c r="C1" s="187"/>
      <c r="D1" s="187"/>
      <c r="E1" s="187"/>
      <c r="F1" s="187"/>
      <c r="G1" s="187"/>
      <c r="H1" s="187"/>
      <c r="I1" s="187"/>
      <c r="J1" s="187"/>
      <c r="K1" s="187"/>
      <c r="L1" s="187"/>
    </row>
    <row r="2" spans="1:14" ht="13.8">
      <c r="A2" s="188" t="s">
        <v>38</v>
      </c>
      <c r="B2" s="188"/>
      <c r="C2" s="188"/>
      <c r="D2" s="188"/>
      <c r="E2" s="188"/>
      <c r="F2" s="188"/>
      <c r="G2" s="188"/>
      <c r="H2" s="188"/>
      <c r="I2" s="188"/>
      <c r="J2" s="188"/>
      <c r="K2" s="188"/>
      <c r="L2" s="188"/>
    </row>
    <row r="3" spans="1:14" ht="13.8">
      <c r="A3" s="188" t="s">
        <v>39</v>
      </c>
      <c r="B3" s="188"/>
      <c r="C3" s="188"/>
      <c r="D3" s="188"/>
      <c r="E3" s="188"/>
      <c r="F3" s="188"/>
      <c r="G3" s="188"/>
      <c r="H3" s="188"/>
      <c r="I3" s="188"/>
      <c r="J3" s="188"/>
      <c r="K3" s="188"/>
      <c r="L3" s="188"/>
    </row>
    <row r="4" spans="1:14" ht="13.8">
      <c r="A4" s="10"/>
      <c r="B4" s="11"/>
      <c r="C4" s="11"/>
      <c r="D4" s="11"/>
      <c r="E4" s="11"/>
      <c r="F4" s="11"/>
      <c r="G4" s="11"/>
      <c r="H4" s="11"/>
      <c r="I4" s="11"/>
      <c r="J4" s="11"/>
      <c r="K4" s="11"/>
      <c r="L4" s="11"/>
    </row>
    <row r="5" spans="1:14" ht="13.8">
      <c r="A5" s="190" t="s">
        <v>46</v>
      </c>
      <c r="B5" s="190"/>
      <c r="C5" s="190"/>
      <c r="D5" s="190"/>
      <c r="E5" s="190"/>
      <c r="F5" s="190"/>
      <c r="G5" s="190"/>
      <c r="H5" s="190"/>
      <c r="I5" s="63"/>
      <c r="J5" s="63"/>
      <c r="K5" s="23"/>
      <c r="L5" s="12"/>
    </row>
    <row r="6" spans="1:14" ht="13.8">
      <c r="A6" s="12"/>
      <c r="B6" s="12"/>
      <c r="C6" s="12"/>
      <c r="D6" s="12"/>
      <c r="E6" s="12"/>
      <c r="F6" s="12"/>
      <c r="G6" s="12"/>
      <c r="H6" s="12"/>
      <c r="I6" s="12"/>
      <c r="J6" s="12"/>
      <c r="K6" s="12"/>
      <c r="L6" s="12"/>
    </row>
    <row r="7" spans="1:14" ht="13.8">
      <c r="A7" s="189" t="s">
        <v>47</v>
      </c>
      <c r="B7" s="189"/>
      <c r="C7" s="189"/>
      <c r="D7" s="189"/>
      <c r="E7" s="189"/>
      <c r="F7" s="189"/>
      <c r="G7" s="189"/>
      <c r="H7" s="189"/>
      <c r="I7" s="62"/>
      <c r="J7" s="62"/>
      <c r="K7" s="14"/>
      <c r="L7" s="13"/>
    </row>
    <row r="8" spans="1:14" ht="6.75" customHeight="1">
      <c r="A8" s="14"/>
      <c r="B8" s="14"/>
      <c r="C8" s="15"/>
      <c r="D8" s="15"/>
      <c r="E8" s="16"/>
      <c r="F8" s="16"/>
      <c r="G8" s="16"/>
      <c r="H8" s="17"/>
      <c r="I8" s="17"/>
      <c r="J8" s="17"/>
      <c r="K8" s="17"/>
      <c r="L8" s="18"/>
    </row>
    <row r="9" spans="1:14" ht="13.8">
      <c r="A9" s="189" t="s">
        <v>40</v>
      </c>
      <c r="B9" s="189"/>
      <c r="C9" s="189"/>
      <c r="D9" s="189"/>
      <c r="E9" s="189"/>
      <c r="F9" s="189"/>
      <c r="G9" s="189"/>
      <c r="H9" s="189"/>
      <c r="I9" s="62"/>
      <c r="J9" s="62"/>
      <c r="K9" s="14"/>
      <c r="L9" s="18"/>
    </row>
    <row r="10" spans="1:14" ht="8.25" customHeight="1">
      <c r="A10" s="14"/>
      <c r="B10" s="14"/>
      <c r="C10" s="15"/>
      <c r="D10" s="15"/>
      <c r="E10" s="16"/>
      <c r="F10" s="16"/>
      <c r="G10" s="16"/>
      <c r="H10" s="19"/>
      <c r="I10" s="19"/>
      <c r="J10" s="19"/>
      <c r="K10" s="19"/>
      <c r="L10" s="18"/>
    </row>
    <row r="11" spans="1:14" ht="13.8">
      <c r="A11" s="189" t="s">
        <v>53</v>
      </c>
      <c r="B11" s="189"/>
      <c r="C11" s="189"/>
      <c r="D11" s="189"/>
      <c r="E11" s="189"/>
      <c r="F11" s="189"/>
      <c r="G11" s="189"/>
      <c r="H11" s="189"/>
      <c r="I11" s="62"/>
      <c r="J11" s="62"/>
      <c r="K11" s="14"/>
      <c r="L11" s="18"/>
    </row>
    <row r="12" spans="1:14" ht="13.8">
      <c r="A12" s="193" t="s">
        <v>54</v>
      </c>
      <c r="B12" s="193"/>
      <c r="C12" s="193"/>
      <c r="D12" s="193"/>
      <c r="E12" s="193"/>
      <c r="F12" s="193"/>
      <c r="G12" s="193"/>
      <c r="H12" s="193"/>
      <c r="I12" s="64"/>
      <c r="J12" s="64"/>
      <c r="K12" s="22"/>
      <c r="L12" s="18"/>
    </row>
    <row r="13" spans="1:14" ht="13.8">
      <c r="A13" s="194" t="s">
        <v>55</v>
      </c>
      <c r="B13" s="194"/>
      <c r="C13" s="194"/>
      <c r="D13" s="22"/>
      <c r="E13" s="22"/>
      <c r="F13" s="173"/>
      <c r="G13" s="22"/>
      <c r="H13" s="22"/>
      <c r="I13" s="64"/>
      <c r="J13" s="64"/>
      <c r="K13" s="22"/>
      <c r="L13" s="18"/>
    </row>
    <row r="14" spans="1:14" ht="13.8">
      <c r="A14" s="194" t="s">
        <v>0</v>
      </c>
      <c r="B14" s="194"/>
      <c r="C14" s="194"/>
      <c r="D14" s="22"/>
      <c r="E14" s="22"/>
      <c r="F14" s="173"/>
      <c r="G14" s="22"/>
      <c r="H14" s="22"/>
      <c r="I14" s="64"/>
      <c r="J14" s="64"/>
      <c r="K14" s="22"/>
      <c r="L14" s="18"/>
    </row>
    <row r="15" spans="1:14" ht="15.6">
      <c r="A15" s="193" t="s">
        <v>41</v>
      </c>
      <c r="B15" s="193"/>
      <c r="C15" s="18"/>
      <c r="D15" s="18"/>
      <c r="E15" s="20"/>
      <c r="F15" s="20"/>
      <c r="G15" s="20"/>
      <c r="H15" s="24"/>
      <c r="I15" s="24"/>
      <c r="J15" s="24"/>
      <c r="K15" s="20"/>
      <c r="M15" s="203" t="s">
        <v>276</v>
      </c>
      <c r="N15" s="203"/>
    </row>
    <row r="16" spans="1:14" ht="15.6">
      <c r="A16" s="193" t="s">
        <v>42</v>
      </c>
      <c r="B16" s="193"/>
      <c r="C16" s="18"/>
      <c r="D16" s="18"/>
      <c r="E16" s="18"/>
      <c r="F16" s="18"/>
      <c r="G16" s="18"/>
      <c r="H16" s="24"/>
      <c r="I16" s="24"/>
      <c r="J16" s="24"/>
      <c r="K16" s="18"/>
      <c r="M16" s="203" t="s">
        <v>277</v>
      </c>
      <c r="N16" s="203"/>
    </row>
    <row r="17" spans="1:17" ht="13.8">
      <c r="A17" s="193" t="s">
        <v>43</v>
      </c>
      <c r="B17" s="193"/>
      <c r="C17" s="18"/>
      <c r="D17" s="18"/>
      <c r="E17" s="18"/>
      <c r="F17" s="18"/>
      <c r="G17" s="18"/>
      <c r="H17" s="18"/>
      <c r="I17" s="18"/>
      <c r="J17" s="18"/>
      <c r="K17" s="18"/>
      <c r="L17" s="18"/>
    </row>
    <row r="18" spans="1:17" ht="6" customHeight="1">
      <c r="A18" s="21"/>
      <c r="B18" s="18"/>
      <c r="C18" s="18"/>
      <c r="D18" s="18"/>
      <c r="E18" s="18"/>
      <c r="F18" s="18"/>
      <c r="G18" s="18"/>
      <c r="H18" s="18"/>
      <c r="I18" s="18"/>
      <c r="J18" s="18"/>
      <c r="K18" s="18"/>
      <c r="L18" s="18"/>
    </row>
    <row r="19" spans="1:17" ht="29.25" customHeight="1">
      <c r="A19" s="198" t="s">
        <v>44</v>
      </c>
      <c r="B19" s="191" t="s">
        <v>2</v>
      </c>
      <c r="C19" s="191" t="s">
        <v>45</v>
      </c>
      <c r="D19" s="191" t="s">
        <v>237</v>
      </c>
      <c r="E19" s="191"/>
      <c r="F19" s="206" t="s">
        <v>279</v>
      </c>
      <c r="G19" s="191" t="s">
        <v>241</v>
      </c>
      <c r="H19" s="191"/>
      <c r="I19" s="191" t="s">
        <v>238</v>
      </c>
      <c r="J19" s="191"/>
      <c r="K19" s="192" t="s">
        <v>239</v>
      </c>
      <c r="L19" s="192"/>
      <c r="M19" s="192" t="s">
        <v>240</v>
      </c>
      <c r="N19" s="192"/>
    </row>
    <row r="20" spans="1:17" s="2" customFormat="1" ht="28.5" customHeight="1">
      <c r="A20" s="198"/>
      <c r="B20" s="191"/>
      <c r="C20" s="191"/>
      <c r="D20" s="116" t="s">
        <v>242</v>
      </c>
      <c r="E20" s="116" t="s">
        <v>243</v>
      </c>
      <c r="F20" s="207"/>
      <c r="G20" s="116" t="s">
        <v>242</v>
      </c>
      <c r="H20" s="116" t="s">
        <v>243</v>
      </c>
      <c r="I20" s="116" t="s">
        <v>242</v>
      </c>
      <c r="J20" s="116" t="s">
        <v>243</v>
      </c>
      <c r="K20" s="116" t="s">
        <v>242</v>
      </c>
      <c r="L20" s="116" t="s">
        <v>243</v>
      </c>
      <c r="M20" s="116" t="s">
        <v>242</v>
      </c>
      <c r="N20" s="116" t="s">
        <v>243</v>
      </c>
    </row>
    <row r="21" spans="1:17" s="3" customFormat="1" ht="19.5" customHeight="1">
      <c r="A21" s="4"/>
      <c r="B21" s="5" t="s">
        <v>7</v>
      </c>
      <c r="C21" s="4"/>
      <c r="D21" s="6"/>
      <c r="E21" s="7"/>
      <c r="F21" s="7"/>
      <c r="G21" s="8"/>
      <c r="H21" s="9"/>
      <c r="I21" s="9"/>
      <c r="J21" s="9"/>
      <c r="K21" s="9"/>
      <c r="L21" s="9"/>
      <c r="M21" s="72"/>
      <c r="N21" s="72"/>
    </row>
    <row r="22" spans="1:17" s="3" customFormat="1" ht="63.75" customHeight="1">
      <c r="A22" s="73">
        <v>1</v>
      </c>
      <c r="B22" s="74" t="s">
        <v>8</v>
      </c>
      <c r="C22" s="4"/>
      <c r="D22" s="6"/>
      <c r="E22" s="7"/>
      <c r="F22" s="7"/>
      <c r="G22" s="8"/>
      <c r="H22" s="9"/>
      <c r="I22" s="9"/>
      <c r="J22" s="9"/>
      <c r="K22" s="174"/>
      <c r="L22" s="9"/>
      <c r="M22" s="72"/>
      <c r="N22" s="72"/>
    </row>
    <row r="23" spans="1:17" s="3" customFormat="1" ht="21" customHeight="1">
      <c r="A23" s="73" t="s">
        <v>9</v>
      </c>
      <c r="B23" s="74" t="s">
        <v>10</v>
      </c>
      <c r="C23" s="4" t="s">
        <v>36</v>
      </c>
      <c r="D23" s="140">
        <v>1236</v>
      </c>
      <c r="E23" s="134">
        <v>46</v>
      </c>
      <c r="F23" s="134">
        <v>500</v>
      </c>
      <c r="G23" s="75">
        <v>500</v>
      </c>
      <c r="H23" s="76">
        <v>500</v>
      </c>
      <c r="I23" s="76">
        <f>(D23*G23)</f>
        <v>618000</v>
      </c>
      <c r="J23" s="76">
        <f>E23*H23</f>
        <v>23000</v>
      </c>
      <c r="K23" s="175">
        <v>556200</v>
      </c>
      <c r="L23" s="181">
        <v>20700</v>
      </c>
      <c r="M23" s="77">
        <f>ROUND(I23-K23,0)</f>
        <v>61800</v>
      </c>
      <c r="N23" s="77">
        <f>ROUND(J23-L23,0)</f>
        <v>2300</v>
      </c>
      <c r="O23" s="25"/>
      <c r="Q23" s="25"/>
    </row>
    <row r="24" spans="1:17" s="3" customFormat="1" ht="17.25" customHeight="1">
      <c r="A24" s="73" t="s">
        <v>11</v>
      </c>
      <c r="B24" s="74" t="s">
        <v>12</v>
      </c>
      <c r="C24" s="4" t="s">
        <v>36</v>
      </c>
      <c r="D24" s="140">
        <v>845</v>
      </c>
      <c r="E24" s="134">
        <v>36</v>
      </c>
      <c r="F24" s="134">
        <v>500</v>
      </c>
      <c r="G24" s="75">
        <v>601</v>
      </c>
      <c r="H24" s="76">
        <v>601</v>
      </c>
      <c r="I24" s="76">
        <f t="shared" ref="I24:I87" si="0">(D24*G24)</f>
        <v>507845</v>
      </c>
      <c r="J24" s="76">
        <f t="shared" ref="J24:J87" si="1">E24*H24</f>
        <v>21636</v>
      </c>
      <c r="K24" s="175">
        <f>380250+76811</f>
        <v>457061</v>
      </c>
      <c r="L24" s="181">
        <v>19472</v>
      </c>
      <c r="M24" s="77">
        <f t="shared" ref="M24:M87" si="2">ROUND(I24-K24,0)</f>
        <v>50784</v>
      </c>
      <c r="N24" s="77">
        <f t="shared" ref="N24:N87" si="3">ROUND(J24-L24,0)</f>
        <v>2164</v>
      </c>
      <c r="Q24" s="25"/>
    </row>
    <row r="25" spans="1:17" s="3" customFormat="1" ht="79.5" customHeight="1">
      <c r="A25" s="73">
        <v>2</v>
      </c>
      <c r="B25" s="74" t="s">
        <v>13</v>
      </c>
      <c r="C25" s="4"/>
      <c r="D25" s="140"/>
      <c r="E25" s="134"/>
      <c r="F25" s="134"/>
      <c r="G25" s="75"/>
      <c r="H25" s="76"/>
      <c r="I25" s="76">
        <f t="shared" si="0"/>
        <v>0</v>
      </c>
      <c r="J25" s="76">
        <f t="shared" si="1"/>
        <v>0</v>
      </c>
      <c r="K25" s="175">
        <f t="shared" ref="K25:K87" si="4">I25-J25</f>
        <v>0</v>
      </c>
      <c r="L25" s="181">
        <f t="shared" ref="L25:L53" si="5">E25*H25</f>
        <v>0</v>
      </c>
      <c r="M25" s="77">
        <f t="shared" si="2"/>
        <v>0</v>
      </c>
      <c r="N25" s="77">
        <f t="shared" si="3"/>
        <v>0</v>
      </c>
      <c r="Q25" s="25"/>
    </row>
    <row r="26" spans="1:17" s="3" customFormat="1" ht="23.25" customHeight="1">
      <c r="A26" s="73" t="s">
        <v>9</v>
      </c>
      <c r="B26" s="74" t="s">
        <v>14</v>
      </c>
      <c r="C26" s="4" t="s">
        <v>1</v>
      </c>
      <c r="D26" s="140">
        <v>3502</v>
      </c>
      <c r="E26" s="134">
        <v>558</v>
      </c>
      <c r="F26" s="134">
        <v>2</v>
      </c>
      <c r="G26" s="75">
        <v>2</v>
      </c>
      <c r="H26" s="76">
        <v>2</v>
      </c>
      <c r="I26" s="76">
        <f t="shared" si="0"/>
        <v>7004</v>
      </c>
      <c r="J26" s="76">
        <f t="shared" si="1"/>
        <v>1116</v>
      </c>
      <c r="K26" s="175">
        <f>5603+700</f>
        <v>6303</v>
      </c>
      <c r="L26" s="175">
        <v>1004</v>
      </c>
      <c r="M26" s="77">
        <f t="shared" si="2"/>
        <v>701</v>
      </c>
      <c r="N26" s="77">
        <f t="shared" si="3"/>
        <v>112</v>
      </c>
      <c r="O26" s="25"/>
      <c r="Q26" s="25"/>
    </row>
    <row r="27" spans="1:17" s="3" customFormat="1" ht="30.75" customHeight="1">
      <c r="A27" s="73" t="s">
        <v>11</v>
      </c>
      <c r="B27" s="74" t="s">
        <v>202</v>
      </c>
      <c r="C27" s="4" t="s">
        <v>1</v>
      </c>
      <c r="D27" s="140">
        <v>5768</v>
      </c>
      <c r="E27" s="134">
        <v>1117</v>
      </c>
      <c r="F27" s="134">
        <v>2</v>
      </c>
      <c r="G27" s="75">
        <v>0</v>
      </c>
      <c r="H27" s="76">
        <v>0</v>
      </c>
      <c r="I27" s="76">
        <f t="shared" si="0"/>
        <v>0</v>
      </c>
      <c r="J27" s="76">
        <f t="shared" si="1"/>
        <v>0</v>
      </c>
      <c r="K27" s="175">
        <v>0</v>
      </c>
      <c r="L27" s="175">
        <v>0</v>
      </c>
      <c r="M27" s="77">
        <f t="shared" si="2"/>
        <v>0</v>
      </c>
      <c r="N27" s="77">
        <f t="shared" si="3"/>
        <v>0</v>
      </c>
      <c r="O27" s="25"/>
      <c r="Q27" s="25"/>
    </row>
    <row r="28" spans="1:17" s="3" customFormat="1" ht="21.75" customHeight="1">
      <c r="A28" s="73" t="s">
        <v>15</v>
      </c>
      <c r="B28" s="74" t="s">
        <v>16</v>
      </c>
      <c r="C28" s="4" t="s">
        <v>1</v>
      </c>
      <c r="D28" s="140">
        <v>2884</v>
      </c>
      <c r="E28" s="134">
        <v>558</v>
      </c>
      <c r="F28" s="134">
        <v>6</v>
      </c>
      <c r="G28" s="75">
        <v>8</v>
      </c>
      <c r="H28" s="76">
        <v>8</v>
      </c>
      <c r="I28" s="76">
        <f t="shared" si="0"/>
        <v>23072</v>
      </c>
      <c r="J28" s="76">
        <f t="shared" si="1"/>
        <v>4464</v>
      </c>
      <c r="K28" s="177">
        <f>13843+1730</f>
        <v>15573</v>
      </c>
      <c r="L28" s="175">
        <v>3013</v>
      </c>
      <c r="M28" s="77">
        <f t="shared" si="2"/>
        <v>7499</v>
      </c>
      <c r="N28" s="77">
        <f t="shared" si="3"/>
        <v>1451</v>
      </c>
      <c r="O28" s="25"/>
      <c r="Q28" s="25"/>
    </row>
    <row r="29" spans="1:17" s="3" customFormat="1" ht="34.5" customHeight="1">
      <c r="A29" s="73" t="s">
        <v>17</v>
      </c>
      <c r="B29" s="74" t="s">
        <v>18</v>
      </c>
      <c r="C29" s="4" t="s">
        <v>1</v>
      </c>
      <c r="D29" s="140">
        <v>4635</v>
      </c>
      <c r="E29" s="134">
        <v>1117</v>
      </c>
      <c r="F29" s="134">
        <v>2</v>
      </c>
      <c r="G29" s="75">
        <v>3</v>
      </c>
      <c r="H29" s="76">
        <v>3</v>
      </c>
      <c r="I29" s="76">
        <f t="shared" si="0"/>
        <v>13905</v>
      </c>
      <c r="J29" s="76">
        <f t="shared" si="1"/>
        <v>3351</v>
      </c>
      <c r="K29" s="175">
        <f>3708+464</f>
        <v>4172</v>
      </c>
      <c r="L29" s="175">
        <v>1005</v>
      </c>
      <c r="M29" s="77">
        <f t="shared" si="2"/>
        <v>9733</v>
      </c>
      <c r="N29" s="77">
        <f t="shared" si="3"/>
        <v>2346</v>
      </c>
      <c r="Q29" s="25"/>
    </row>
    <row r="30" spans="1:17" s="3" customFormat="1" ht="13.8">
      <c r="A30" s="72"/>
      <c r="B30" s="72"/>
      <c r="C30" s="4"/>
      <c r="D30" s="140"/>
      <c r="E30" s="134"/>
      <c r="F30" s="134"/>
      <c r="G30" s="75"/>
      <c r="H30" s="76"/>
      <c r="I30" s="76">
        <f t="shared" si="0"/>
        <v>0</v>
      </c>
      <c r="J30" s="76">
        <f t="shared" si="1"/>
        <v>0</v>
      </c>
      <c r="K30" s="175"/>
      <c r="L30" s="175">
        <f t="shared" si="5"/>
        <v>0</v>
      </c>
      <c r="M30" s="77">
        <f t="shared" si="2"/>
        <v>0</v>
      </c>
      <c r="N30" s="77">
        <f t="shared" si="3"/>
        <v>0</v>
      </c>
      <c r="Q30" s="25"/>
    </row>
    <row r="31" spans="1:17" s="3" customFormat="1" ht="13.8">
      <c r="A31" s="78">
        <v>1</v>
      </c>
      <c r="B31" s="79" t="s">
        <v>181</v>
      </c>
      <c r="C31" s="4"/>
      <c r="D31" s="140"/>
      <c r="E31" s="134"/>
      <c r="F31" s="134"/>
      <c r="G31" s="75"/>
      <c r="H31" s="76"/>
      <c r="I31" s="76">
        <f t="shared" si="0"/>
        <v>0</v>
      </c>
      <c r="J31" s="76">
        <f t="shared" si="1"/>
        <v>0</v>
      </c>
      <c r="K31" s="175">
        <f t="shared" si="4"/>
        <v>0</v>
      </c>
      <c r="L31" s="175">
        <f t="shared" si="5"/>
        <v>0</v>
      </c>
      <c r="M31" s="77">
        <f t="shared" si="2"/>
        <v>0</v>
      </c>
      <c r="N31" s="77">
        <f t="shared" si="3"/>
        <v>0</v>
      </c>
      <c r="Q31" s="25"/>
    </row>
    <row r="32" spans="1:17" s="3" customFormat="1" ht="63.75" customHeight="1">
      <c r="A32" s="74"/>
      <c r="B32" s="80" t="s">
        <v>203</v>
      </c>
      <c r="C32" s="4"/>
      <c r="D32" s="140"/>
      <c r="E32" s="134"/>
      <c r="F32" s="134"/>
      <c r="G32" s="75"/>
      <c r="H32" s="76"/>
      <c r="I32" s="76">
        <f t="shared" si="0"/>
        <v>0</v>
      </c>
      <c r="J32" s="76">
        <f t="shared" si="1"/>
        <v>0</v>
      </c>
      <c r="K32" s="175">
        <f t="shared" si="4"/>
        <v>0</v>
      </c>
      <c r="L32" s="175">
        <f t="shared" si="5"/>
        <v>0</v>
      </c>
      <c r="M32" s="77">
        <f t="shared" si="2"/>
        <v>0</v>
      </c>
      <c r="N32" s="77">
        <f t="shared" si="3"/>
        <v>0</v>
      </c>
      <c r="Q32" s="25"/>
    </row>
    <row r="33" spans="1:17" s="3" customFormat="1" ht="13.8">
      <c r="A33" s="73"/>
      <c r="B33" s="80" t="s">
        <v>204</v>
      </c>
      <c r="C33" s="81" t="s">
        <v>141</v>
      </c>
      <c r="D33" s="140"/>
      <c r="E33" s="134">
        <v>9438</v>
      </c>
      <c r="F33" s="134">
        <v>1</v>
      </c>
      <c r="G33" s="75"/>
      <c r="H33" s="76">
        <v>1</v>
      </c>
      <c r="I33" s="76">
        <f t="shared" si="0"/>
        <v>0</v>
      </c>
      <c r="J33" s="76">
        <f t="shared" si="1"/>
        <v>9438</v>
      </c>
      <c r="K33" s="175"/>
      <c r="L33" s="175">
        <v>8494</v>
      </c>
      <c r="M33" s="77">
        <f t="shared" si="2"/>
        <v>0</v>
      </c>
      <c r="N33" s="77">
        <f t="shared" si="3"/>
        <v>944</v>
      </c>
      <c r="Q33" s="25"/>
    </row>
    <row r="34" spans="1:17" s="3" customFormat="1" ht="13.8">
      <c r="A34" s="78">
        <v>2</v>
      </c>
      <c r="B34" s="82" t="s">
        <v>205</v>
      </c>
      <c r="C34" s="4"/>
      <c r="D34" s="140"/>
      <c r="E34" s="134"/>
      <c r="F34" s="134"/>
      <c r="G34" s="75"/>
      <c r="H34" s="76"/>
      <c r="I34" s="76">
        <f t="shared" si="0"/>
        <v>0</v>
      </c>
      <c r="J34" s="76">
        <f t="shared" si="1"/>
        <v>0</v>
      </c>
      <c r="K34" s="175">
        <f t="shared" si="4"/>
        <v>0</v>
      </c>
      <c r="L34" s="175">
        <f t="shared" si="5"/>
        <v>0</v>
      </c>
      <c r="M34" s="77">
        <f t="shared" si="2"/>
        <v>0</v>
      </c>
      <c r="N34" s="77">
        <f t="shared" si="3"/>
        <v>0</v>
      </c>
      <c r="Q34" s="25"/>
    </row>
    <row r="35" spans="1:17" s="3" customFormat="1" ht="23.25" customHeight="1">
      <c r="A35" s="73"/>
      <c r="B35" s="80" t="s">
        <v>206</v>
      </c>
      <c r="C35" s="4"/>
      <c r="D35" s="140"/>
      <c r="E35" s="134"/>
      <c r="F35" s="134"/>
      <c r="G35" s="75"/>
      <c r="H35" s="76"/>
      <c r="I35" s="76">
        <f t="shared" si="0"/>
        <v>0</v>
      </c>
      <c r="J35" s="76">
        <f t="shared" si="1"/>
        <v>0</v>
      </c>
      <c r="K35" s="175">
        <f t="shared" si="4"/>
        <v>0</v>
      </c>
      <c r="L35" s="175">
        <f t="shared" si="5"/>
        <v>0</v>
      </c>
      <c r="M35" s="77">
        <f t="shared" si="2"/>
        <v>0</v>
      </c>
      <c r="N35" s="77">
        <f t="shared" si="3"/>
        <v>0</v>
      </c>
      <c r="Q35" s="25"/>
    </row>
    <row r="36" spans="1:17" s="3" customFormat="1" ht="90.75" customHeight="1">
      <c r="A36" s="73"/>
      <c r="B36" s="83" t="s">
        <v>208</v>
      </c>
      <c r="C36" s="4"/>
      <c r="D36" s="140"/>
      <c r="E36" s="134"/>
      <c r="F36" s="134"/>
      <c r="G36" s="75"/>
      <c r="H36" s="76"/>
      <c r="I36" s="76">
        <f t="shared" si="0"/>
        <v>0</v>
      </c>
      <c r="J36" s="76">
        <f t="shared" si="1"/>
        <v>0</v>
      </c>
      <c r="K36" s="175">
        <f t="shared" si="4"/>
        <v>0</v>
      </c>
      <c r="L36" s="175">
        <f t="shared" si="5"/>
        <v>0</v>
      </c>
      <c r="M36" s="77">
        <f t="shared" si="2"/>
        <v>0</v>
      </c>
      <c r="N36" s="77">
        <f t="shared" si="3"/>
        <v>0</v>
      </c>
      <c r="Q36" s="25"/>
    </row>
    <row r="37" spans="1:17" s="3" customFormat="1" ht="55.2">
      <c r="A37" s="73"/>
      <c r="B37" s="80" t="s">
        <v>207</v>
      </c>
      <c r="C37" s="81" t="s">
        <v>141</v>
      </c>
      <c r="D37" s="140"/>
      <c r="E37" s="134">
        <v>11162</v>
      </c>
      <c r="F37" s="134">
        <v>1</v>
      </c>
      <c r="G37" s="75"/>
      <c r="H37" s="76">
        <v>1</v>
      </c>
      <c r="I37" s="76">
        <f t="shared" si="0"/>
        <v>0</v>
      </c>
      <c r="J37" s="76">
        <f t="shared" si="1"/>
        <v>11162</v>
      </c>
      <c r="K37" s="175">
        <v>0</v>
      </c>
      <c r="L37" s="175">
        <v>10046</v>
      </c>
      <c r="M37" s="77">
        <f t="shared" si="2"/>
        <v>0</v>
      </c>
      <c r="N37" s="77">
        <f t="shared" si="3"/>
        <v>1116</v>
      </c>
      <c r="Q37" s="25"/>
    </row>
    <row r="38" spans="1:17" s="3" customFormat="1" ht="18" customHeight="1">
      <c r="A38" s="4"/>
      <c r="B38" s="79" t="s">
        <v>19</v>
      </c>
      <c r="C38" s="4"/>
      <c r="D38" s="140"/>
      <c r="E38" s="134"/>
      <c r="F38" s="134"/>
      <c r="G38" s="75"/>
      <c r="H38" s="76"/>
      <c r="I38" s="76">
        <f t="shared" si="0"/>
        <v>0</v>
      </c>
      <c r="J38" s="76">
        <f t="shared" si="1"/>
        <v>0</v>
      </c>
      <c r="K38" s="175">
        <f t="shared" si="4"/>
        <v>0</v>
      </c>
      <c r="L38" s="175">
        <f t="shared" si="5"/>
        <v>0</v>
      </c>
      <c r="M38" s="77">
        <f t="shared" si="2"/>
        <v>0</v>
      </c>
      <c r="N38" s="77">
        <f t="shared" si="3"/>
        <v>0</v>
      </c>
      <c r="Q38" s="25"/>
    </row>
    <row r="39" spans="1:17" s="3" customFormat="1" ht="138">
      <c r="A39" s="4"/>
      <c r="B39" s="84" t="s">
        <v>21</v>
      </c>
      <c r="C39" s="4"/>
      <c r="D39" s="140"/>
      <c r="E39" s="134"/>
      <c r="F39" s="134"/>
      <c r="G39" s="75"/>
      <c r="H39" s="76"/>
      <c r="I39" s="76">
        <f t="shared" si="0"/>
        <v>0</v>
      </c>
      <c r="J39" s="76">
        <f t="shared" si="1"/>
        <v>0</v>
      </c>
      <c r="K39" s="175">
        <f t="shared" si="4"/>
        <v>0</v>
      </c>
      <c r="L39" s="175">
        <f t="shared" si="5"/>
        <v>0</v>
      </c>
      <c r="M39" s="77">
        <f t="shared" si="2"/>
        <v>0</v>
      </c>
      <c r="N39" s="77">
        <f t="shared" si="3"/>
        <v>0</v>
      </c>
      <c r="Q39" s="25"/>
    </row>
    <row r="40" spans="1:17" s="3" customFormat="1" ht="13.8">
      <c r="A40" s="85" t="s">
        <v>5</v>
      </c>
      <c r="B40" s="79" t="s">
        <v>20</v>
      </c>
      <c r="C40" s="4" t="s">
        <v>1</v>
      </c>
      <c r="D40" s="140">
        <v>685446</v>
      </c>
      <c r="E40" s="134">
        <v>11162</v>
      </c>
      <c r="F40" s="134">
        <v>1</v>
      </c>
      <c r="G40" s="75">
        <v>1</v>
      </c>
      <c r="H40" s="76">
        <v>1</v>
      </c>
      <c r="I40" s="76">
        <f t="shared" si="0"/>
        <v>685446</v>
      </c>
      <c r="J40" s="76">
        <f t="shared" si="1"/>
        <v>11162</v>
      </c>
      <c r="K40" s="175">
        <v>616901</v>
      </c>
      <c r="L40" s="175">
        <v>10046</v>
      </c>
      <c r="M40" s="77">
        <f t="shared" si="2"/>
        <v>68545</v>
      </c>
      <c r="N40" s="77">
        <f t="shared" si="3"/>
        <v>1116</v>
      </c>
      <c r="Q40" s="25"/>
    </row>
    <row r="41" spans="1:17" s="3" customFormat="1" ht="13.8">
      <c r="A41" s="85"/>
      <c r="B41" s="79"/>
      <c r="C41" s="4"/>
      <c r="D41" s="140"/>
      <c r="E41" s="134"/>
      <c r="F41" s="134"/>
      <c r="G41" s="75"/>
      <c r="H41" s="76"/>
      <c r="I41" s="76">
        <f t="shared" si="0"/>
        <v>0</v>
      </c>
      <c r="J41" s="76">
        <f t="shared" si="1"/>
        <v>0</v>
      </c>
      <c r="K41" s="175">
        <f t="shared" si="4"/>
        <v>0</v>
      </c>
      <c r="L41" s="175">
        <f t="shared" si="5"/>
        <v>0</v>
      </c>
      <c r="M41" s="77">
        <f t="shared" si="2"/>
        <v>0</v>
      </c>
      <c r="N41" s="77">
        <f t="shared" si="3"/>
        <v>0</v>
      </c>
      <c r="Q41" s="25"/>
    </row>
    <row r="42" spans="1:17" s="3" customFormat="1" ht="13.8">
      <c r="A42" s="78" t="s">
        <v>4</v>
      </c>
      <c r="B42" s="86" t="s">
        <v>22</v>
      </c>
      <c r="C42" s="4" t="s">
        <v>1</v>
      </c>
      <c r="D42" s="140">
        <v>265733</v>
      </c>
      <c r="E42" s="134">
        <v>8321</v>
      </c>
      <c r="F42" s="134">
        <v>1</v>
      </c>
      <c r="G42" s="75">
        <v>1</v>
      </c>
      <c r="H42" s="76">
        <v>1</v>
      </c>
      <c r="I42" s="76">
        <f t="shared" si="0"/>
        <v>265733</v>
      </c>
      <c r="J42" s="76">
        <f t="shared" si="1"/>
        <v>8321</v>
      </c>
      <c r="K42" s="175">
        <v>239160</v>
      </c>
      <c r="L42" s="175">
        <v>7489</v>
      </c>
      <c r="M42" s="77">
        <f t="shared" si="2"/>
        <v>26573</v>
      </c>
      <c r="N42" s="77">
        <f t="shared" si="3"/>
        <v>832</v>
      </c>
      <c r="Q42" s="25"/>
    </row>
    <row r="43" spans="1:17" s="3" customFormat="1" ht="13.8">
      <c r="A43" s="85"/>
      <c r="B43" s="68"/>
      <c r="C43" s="4"/>
      <c r="D43" s="140"/>
      <c r="E43" s="134"/>
      <c r="F43" s="134"/>
      <c r="G43" s="75"/>
      <c r="H43" s="76"/>
      <c r="I43" s="76">
        <f t="shared" si="0"/>
        <v>0</v>
      </c>
      <c r="J43" s="76">
        <f t="shared" si="1"/>
        <v>0</v>
      </c>
      <c r="K43" s="175">
        <f t="shared" si="4"/>
        <v>0</v>
      </c>
      <c r="L43" s="175">
        <f t="shared" si="5"/>
        <v>0</v>
      </c>
      <c r="M43" s="77">
        <f t="shared" si="2"/>
        <v>0</v>
      </c>
      <c r="N43" s="77">
        <f t="shared" si="3"/>
        <v>0</v>
      </c>
      <c r="Q43" s="25"/>
    </row>
    <row r="44" spans="1:17" s="3" customFormat="1" ht="13.8">
      <c r="A44" s="78" t="s">
        <v>3</v>
      </c>
      <c r="B44" s="86" t="s">
        <v>23</v>
      </c>
      <c r="C44" s="4" t="s">
        <v>1</v>
      </c>
      <c r="D44" s="140">
        <v>1009887</v>
      </c>
      <c r="E44" s="134">
        <v>11162</v>
      </c>
      <c r="F44" s="134">
        <v>1</v>
      </c>
      <c r="G44" s="75">
        <v>1</v>
      </c>
      <c r="H44" s="76">
        <v>1</v>
      </c>
      <c r="I44" s="76">
        <f t="shared" si="0"/>
        <v>1009887</v>
      </c>
      <c r="J44" s="76">
        <f t="shared" si="1"/>
        <v>11162</v>
      </c>
      <c r="K44" s="175">
        <v>908898</v>
      </c>
      <c r="L44" s="175">
        <v>10046</v>
      </c>
      <c r="M44" s="77">
        <f t="shared" si="2"/>
        <v>100989</v>
      </c>
      <c r="N44" s="77">
        <f t="shared" si="3"/>
        <v>1116</v>
      </c>
      <c r="Q44" s="25"/>
    </row>
    <row r="45" spans="1:17" s="3" customFormat="1" ht="13.8">
      <c r="A45" s="85"/>
      <c r="B45" s="68"/>
      <c r="C45" s="4"/>
      <c r="D45" s="140"/>
      <c r="E45" s="134"/>
      <c r="F45" s="134"/>
      <c r="G45" s="75"/>
      <c r="H45" s="76"/>
      <c r="I45" s="76">
        <f t="shared" si="0"/>
        <v>0</v>
      </c>
      <c r="J45" s="76">
        <f t="shared" si="1"/>
        <v>0</v>
      </c>
      <c r="K45" s="175">
        <f t="shared" si="4"/>
        <v>0</v>
      </c>
      <c r="L45" s="175">
        <f t="shared" si="5"/>
        <v>0</v>
      </c>
      <c r="M45" s="77">
        <f t="shared" si="2"/>
        <v>0</v>
      </c>
      <c r="N45" s="77">
        <f t="shared" si="3"/>
        <v>0</v>
      </c>
      <c r="Q45" s="25"/>
    </row>
    <row r="46" spans="1:17" s="3" customFormat="1" ht="69">
      <c r="A46" s="87">
        <v>4</v>
      </c>
      <c r="B46" s="88" t="s">
        <v>24</v>
      </c>
      <c r="C46" s="89"/>
      <c r="D46" s="132"/>
      <c r="E46" s="147"/>
      <c r="F46" s="147"/>
      <c r="G46" s="90"/>
      <c r="H46" s="76"/>
      <c r="I46" s="76">
        <f t="shared" si="0"/>
        <v>0</v>
      </c>
      <c r="J46" s="76">
        <f t="shared" si="1"/>
        <v>0</v>
      </c>
      <c r="K46" s="175">
        <f t="shared" si="4"/>
        <v>0</v>
      </c>
      <c r="L46" s="175">
        <f t="shared" si="5"/>
        <v>0</v>
      </c>
      <c r="M46" s="77">
        <f t="shared" si="2"/>
        <v>0</v>
      </c>
      <c r="N46" s="77">
        <f t="shared" si="3"/>
        <v>0</v>
      </c>
      <c r="Q46" s="25"/>
    </row>
    <row r="47" spans="1:17" s="3" customFormat="1" ht="21.75" customHeight="1">
      <c r="A47" s="87" t="s">
        <v>25</v>
      </c>
      <c r="B47" s="88" t="s">
        <v>216</v>
      </c>
      <c r="C47" s="89" t="s">
        <v>36</v>
      </c>
      <c r="D47" s="132">
        <v>72</v>
      </c>
      <c r="E47" s="147">
        <v>15</v>
      </c>
      <c r="F47" s="147">
        <v>200</v>
      </c>
      <c r="G47" s="90">
        <v>100</v>
      </c>
      <c r="H47" s="76">
        <v>100</v>
      </c>
      <c r="I47" s="76">
        <f t="shared" si="0"/>
        <v>7200</v>
      </c>
      <c r="J47" s="76">
        <f t="shared" si="1"/>
        <v>1500</v>
      </c>
      <c r="K47" s="175">
        <f>11520-5040</f>
        <v>6480</v>
      </c>
      <c r="L47" s="175">
        <v>0</v>
      </c>
      <c r="M47" s="77">
        <f t="shared" si="2"/>
        <v>720</v>
      </c>
      <c r="N47" s="77">
        <f t="shared" si="3"/>
        <v>1500</v>
      </c>
      <c r="Q47" s="25"/>
    </row>
    <row r="48" spans="1:17" s="3" customFormat="1" ht="27.6">
      <c r="A48" s="73">
        <v>5</v>
      </c>
      <c r="B48" s="88" t="s">
        <v>134</v>
      </c>
      <c r="C48" s="89" t="s">
        <v>141</v>
      </c>
      <c r="D48" s="132">
        <v>15965</v>
      </c>
      <c r="E48" s="147">
        <v>274</v>
      </c>
      <c r="F48" s="147">
        <v>6</v>
      </c>
      <c r="G48" s="89">
        <v>6</v>
      </c>
      <c r="H48" s="89">
        <v>6</v>
      </c>
      <c r="I48" s="76">
        <f t="shared" si="0"/>
        <v>95790</v>
      </c>
      <c r="J48" s="76">
        <f t="shared" si="1"/>
        <v>1644</v>
      </c>
      <c r="K48" s="175">
        <v>86211</v>
      </c>
      <c r="L48" s="175">
        <v>1480</v>
      </c>
      <c r="M48" s="77">
        <f t="shared" si="2"/>
        <v>9579</v>
      </c>
      <c r="N48" s="77">
        <f t="shared" si="3"/>
        <v>164</v>
      </c>
      <c r="Q48" s="25"/>
    </row>
    <row r="49" spans="1:17" s="3" customFormat="1" ht="13.8">
      <c r="A49" s="73"/>
      <c r="B49" s="80"/>
      <c r="C49" s="89"/>
      <c r="D49" s="132"/>
      <c r="E49" s="147"/>
      <c r="F49" s="147"/>
      <c r="G49" s="89"/>
      <c r="H49" s="89"/>
      <c r="I49" s="76">
        <f t="shared" si="0"/>
        <v>0</v>
      </c>
      <c r="J49" s="76">
        <f t="shared" si="1"/>
        <v>0</v>
      </c>
      <c r="K49" s="175">
        <f t="shared" si="4"/>
        <v>0</v>
      </c>
      <c r="L49" s="175">
        <f t="shared" si="5"/>
        <v>0</v>
      </c>
      <c r="M49" s="77">
        <f t="shared" si="2"/>
        <v>0</v>
      </c>
      <c r="N49" s="77">
        <f t="shared" si="3"/>
        <v>0</v>
      </c>
      <c r="Q49" s="25"/>
    </row>
    <row r="50" spans="1:17" s="3" customFormat="1" ht="137.25" customHeight="1">
      <c r="A50" s="73">
        <v>6</v>
      </c>
      <c r="B50" s="88" t="s">
        <v>135</v>
      </c>
      <c r="C50" s="81" t="s">
        <v>141</v>
      </c>
      <c r="D50" s="133">
        <v>1854</v>
      </c>
      <c r="E50" s="139">
        <v>55</v>
      </c>
      <c r="F50" s="139">
        <v>50</v>
      </c>
      <c r="G50" s="81">
        <v>50</v>
      </c>
      <c r="H50" s="81">
        <v>50</v>
      </c>
      <c r="I50" s="76">
        <f t="shared" si="0"/>
        <v>92700</v>
      </c>
      <c r="J50" s="76">
        <f t="shared" si="1"/>
        <v>2750</v>
      </c>
      <c r="K50" s="175">
        <v>83430</v>
      </c>
      <c r="L50" s="175">
        <v>2475</v>
      </c>
      <c r="M50" s="77">
        <f t="shared" si="2"/>
        <v>9270</v>
      </c>
      <c r="N50" s="77">
        <f t="shared" si="3"/>
        <v>275</v>
      </c>
      <c r="Q50" s="25"/>
    </row>
    <row r="51" spans="1:17" s="3" customFormat="1" ht="13.8">
      <c r="A51" s="73"/>
      <c r="B51" s="88"/>
      <c r="C51" s="81"/>
      <c r="D51" s="133"/>
      <c r="E51" s="139"/>
      <c r="F51" s="139"/>
      <c r="G51" s="81"/>
      <c r="H51" s="81"/>
      <c r="I51" s="76">
        <f t="shared" si="0"/>
        <v>0</v>
      </c>
      <c r="J51" s="76">
        <f t="shared" si="1"/>
        <v>0</v>
      </c>
      <c r="K51" s="175">
        <f t="shared" si="4"/>
        <v>0</v>
      </c>
      <c r="L51" s="175">
        <f t="shared" si="5"/>
        <v>0</v>
      </c>
      <c r="M51" s="77">
        <f t="shared" si="2"/>
        <v>0</v>
      </c>
      <c r="N51" s="77">
        <f t="shared" si="3"/>
        <v>0</v>
      </c>
      <c r="Q51" s="25"/>
    </row>
    <row r="52" spans="1:17" s="3" customFormat="1" ht="48" customHeight="1">
      <c r="A52" s="73">
        <v>7</v>
      </c>
      <c r="B52" s="88" t="s">
        <v>136</v>
      </c>
      <c r="C52" s="81" t="s">
        <v>141</v>
      </c>
      <c r="D52" s="133">
        <v>1339</v>
      </c>
      <c r="E52" s="139">
        <v>55</v>
      </c>
      <c r="F52" s="139">
        <v>4</v>
      </c>
      <c r="G52" s="81">
        <v>4</v>
      </c>
      <c r="H52" s="81">
        <v>4</v>
      </c>
      <c r="I52" s="76">
        <f t="shared" si="0"/>
        <v>5356</v>
      </c>
      <c r="J52" s="76">
        <f t="shared" si="1"/>
        <v>220</v>
      </c>
      <c r="K52" s="175">
        <v>4820</v>
      </c>
      <c r="L52" s="175">
        <v>198</v>
      </c>
      <c r="M52" s="77">
        <f t="shared" si="2"/>
        <v>536</v>
      </c>
      <c r="N52" s="77">
        <f t="shared" si="3"/>
        <v>22</v>
      </c>
      <c r="Q52" s="25"/>
    </row>
    <row r="53" spans="1:17" s="3" customFormat="1" ht="13.8">
      <c r="A53" s="73"/>
      <c r="B53" s="88"/>
      <c r="C53" s="81"/>
      <c r="D53" s="133"/>
      <c r="E53" s="139"/>
      <c r="F53" s="139"/>
      <c r="G53" s="81"/>
      <c r="H53" s="81"/>
      <c r="I53" s="76">
        <f t="shared" si="0"/>
        <v>0</v>
      </c>
      <c r="J53" s="76">
        <f t="shared" si="1"/>
        <v>0</v>
      </c>
      <c r="K53" s="175">
        <f t="shared" si="4"/>
        <v>0</v>
      </c>
      <c r="L53" s="175">
        <f t="shared" si="5"/>
        <v>0</v>
      </c>
      <c r="M53" s="77">
        <f t="shared" si="2"/>
        <v>0</v>
      </c>
      <c r="N53" s="77">
        <f t="shared" si="3"/>
        <v>0</v>
      </c>
      <c r="Q53" s="25"/>
    </row>
    <row r="54" spans="1:17" s="3" customFormat="1" ht="41.4">
      <c r="A54" s="73">
        <v>8</v>
      </c>
      <c r="B54" s="88" t="s">
        <v>137</v>
      </c>
      <c r="C54" s="81" t="s">
        <v>141</v>
      </c>
      <c r="D54" s="133">
        <v>227</v>
      </c>
      <c r="E54" s="139">
        <v>55</v>
      </c>
      <c r="F54" s="139">
        <v>4</v>
      </c>
      <c r="G54" s="81">
        <v>4</v>
      </c>
      <c r="H54" s="81">
        <v>4</v>
      </c>
      <c r="I54" s="76">
        <f t="shared" si="0"/>
        <v>908</v>
      </c>
      <c r="J54" s="76">
        <f t="shared" si="1"/>
        <v>220</v>
      </c>
      <c r="K54" s="175">
        <v>817</v>
      </c>
      <c r="L54" s="175">
        <v>198</v>
      </c>
      <c r="M54" s="77">
        <f t="shared" si="2"/>
        <v>91</v>
      </c>
      <c r="N54" s="77">
        <f t="shared" si="3"/>
        <v>22</v>
      </c>
      <c r="Q54" s="25"/>
    </row>
    <row r="55" spans="1:17" s="3" customFormat="1" ht="13.8">
      <c r="A55" s="73"/>
      <c r="B55" s="88"/>
      <c r="C55" s="81"/>
      <c r="D55" s="133"/>
      <c r="E55" s="139"/>
      <c r="F55" s="139"/>
      <c r="G55" s="81"/>
      <c r="H55" s="81"/>
      <c r="I55" s="76">
        <f t="shared" si="0"/>
        <v>0</v>
      </c>
      <c r="J55" s="76">
        <f t="shared" si="1"/>
        <v>0</v>
      </c>
      <c r="K55" s="175">
        <f t="shared" si="4"/>
        <v>0</v>
      </c>
      <c r="L55" s="175">
        <f t="shared" ref="L55:L87" si="6">E55*H55</f>
        <v>0</v>
      </c>
      <c r="M55" s="77">
        <f t="shared" si="2"/>
        <v>0</v>
      </c>
      <c r="N55" s="77">
        <f t="shared" si="3"/>
        <v>0</v>
      </c>
      <c r="Q55" s="25"/>
    </row>
    <row r="56" spans="1:17" s="3" customFormat="1" ht="13.8">
      <c r="A56" s="73">
        <v>9</v>
      </c>
      <c r="B56" s="88" t="s">
        <v>138</v>
      </c>
      <c r="C56" s="81" t="s">
        <v>141</v>
      </c>
      <c r="D56" s="133">
        <v>1751</v>
      </c>
      <c r="E56" s="139">
        <v>55</v>
      </c>
      <c r="F56" s="139">
        <v>2</v>
      </c>
      <c r="G56" s="81">
        <v>2</v>
      </c>
      <c r="H56" s="81">
        <v>2</v>
      </c>
      <c r="I56" s="76">
        <f t="shared" si="0"/>
        <v>3502</v>
      </c>
      <c r="J56" s="76">
        <f t="shared" si="1"/>
        <v>110</v>
      </c>
      <c r="K56" s="175">
        <v>3152</v>
      </c>
      <c r="L56" s="175">
        <v>99</v>
      </c>
      <c r="M56" s="77">
        <f t="shared" si="2"/>
        <v>350</v>
      </c>
      <c r="N56" s="77">
        <f t="shared" si="3"/>
        <v>11</v>
      </c>
      <c r="Q56" s="25"/>
    </row>
    <row r="57" spans="1:17" s="3" customFormat="1" ht="13.8">
      <c r="A57" s="73"/>
      <c r="B57" s="88"/>
      <c r="C57" s="81"/>
      <c r="D57" s="133"/>
      <c r="E57" s="139"/>
      <c r="F57" s="139"/>
      <c r="G57" s="81"/>
      <c r="H57" s="81"/>
      <c r="I57" s="76">
        <f t="shared" si="0"/>
        <v>0</v>
      </c>
      <c r="J57" s="76">
        <f t="shared" si="1"/>
        <v>0</v>
      </c>
      <c r="K57" s="175">
        <f t="shared" si="4"/>
        <v>0</v>
      </c>
      <c r="L57" s="175">
        <f t="shared" si="6"/>
        <v>0</v>
      </c>
      <c r="M57" s="77">
        <f t="shared" si="2"/>
        <v>0</v>
      </c>
      <c r="N57" s="77">
        <f t="shared" si="3"/>
        <v>0</v>
      </c>
      <c r="Q57" s="25"/>
    </row>
    <row r="58" spans="1:17" s="3" customFormat="1" ht="41.4">
      <c r="A58" s="73">
        <v>10</v>
      </c>
      <c r="B58" s="88" t="s">
        <v>139</v>
      </c>
      <c r="C58" s="81" t="s">
        <v>141</v>
      </c>
      <c r="D58" s="133">
        <v>227</v>
      </c>
      <c r="E58" s="139">
        <v>162</v>
      </c>
      <c r="F58" s="139">
        <v>10</v>
      </c>
      <c r="G58" s="81">
        <v>10</v>
      </c>
      <c r="H58" s="81">
        <v>10</v>
      </c>
      <c r="I58" s="76">
        <f t="shared" si="0"/>
        <v>2270</v>
      </c>
      <c r="J58" s="76">
        <f t="shared" si="1"/>
        <v>1620</v>
      </c>
      <c r="K58" s="175">
        <v>2043</v>
      </c>
      <c r="L58" s="175">
        <v>1458</v>
      </c>
      <c r="M58" s="77">
        <f t="shared" si="2"/>
        <v>227</v>
      </c>
      <c r="N58" s="77">
        <f t="shared" si="3"/>
        <v>162</v>
      </c>
      <c r="Q58" s="25"/>
    </row>
    <row r="59" spans="1:17" s="3" customFormat="1" ht="13.8">
      <c r="A59" s="73"/>
      <c r="B59" s="88"/>
      <c r="C59" s="81"/>
      <c r="D59" s="133"/>
      <c r="E59" s="139"/>
      <c r="F59" s="139"/>
      <c r="G59" s="81"/>
      <c r="H59" s="81"/>
      <c r="I59" s="76">
        <f t="shared" si="0"/>
        <v>0</v>
      </c>
      <c r="J59" s="76">
        <f t="shared" si="1"/>
        <v>0</v>
      </c>
      <c r="K59" s="175">
        <f t="shared" si="4"/>
        <v>0</v>
      </c>
      <c r="L59" s="175">
        <f t="shared" si="6"/>
        <v>0</v>
      </c>
      <c r="M59" s="77">
        <f t="shared" si="2"/>
        <v>0</v>
      </c>
      <c r="N59" s="77">
        <f t="shared" si="3"/>
        <v>0</v>
      </c>
      <c r="Q59" s="25"/>
    </row>
    <row r="60" spans="1:17" s="3" customFormat="1" ht="13.8">
      <c r="A60" s="73">
        <v>11</v>
      </c>
      <c r="B60" s="88" t="s">
        <v>140</v>
      </c>
      <c r="C60" s="81">
        <v>2</v>
      </c>
      <c r="D60" s="133">
        <v>1236</v>
      </c>
      <c r="E60" s="139"/>
      <c r="F60" s="139">
        <v>2</v>
      </c>
      <c r="G60" s="81">
        <v>2</v>
      </c>
      <c r="H60" s="81">
        <v>2</v>
      </c>
      <c r="I60" s="76">
        <f t="shared" si="0"/>
        <v>2472</v>
      </c>
      <c r="J60" s="76">
        <f t="shared" si="1"/>
        <v>0</v>
      </c>
      <c r="K60" s="175">
        <f>1978+247</f>
        <v>2225</v>
      </c>
      <c r="L60" s="175">
        <f t="shared" si="6"/>
        <v>0</v>
      </c>
      <c r="M60" s="77">
        <f t="shared" si="2"/>
        <v>247</v>
      </c>
      <c r="N60" s="77">
        <f t="shared" si="3"/>
        <v>0</v>
      </c>
      <c r="Q60" s="25"/>
    </row>
    <row r="61" spans="1:17" s="3" customFormat="1" ht="13.8">
      <c r="A61" s="87"/>
      <c r="B61" s="88"/>
      <c r="C61" s="81"/>
      <c r="D61" s="133"/>
      <c r="E61" s="139"/>
      <c r="F61" s="139"/>
      <c r="G61" s="92"/>
      <c r="H61" s="76"/>
      <c r="I61" s="76">
        <f t="shared" si="0"/>
        <v>0</v>
      </c>
      <c r="J61" s="76">
        <f t="shared" si="1"/>
        <v>0</v>
      </c>
      <c r="K61" s="175">
        <f t="shared" si="4"/>
        <v>0</v>
      </c>
      <c r="L61" s="175">
        <f t="shared" si="6"/>
        <v>0</v>
      </c>
      <c r="M61" s="77">
        <f t="shared" si="2"/>
        <v>0</v>
      </c>
      <c r="N61" s="77">
        <f t="shared" si="3"/>
        <v>0</v>
      </c>
      <c r="Q61" s="25"/>
    </row>
    <row r="62" spans="1:17" s="3" customFormat="1" ht="18.75" customHeight="1">
      <c r="A62" s="4"/>
      <c r="B62" s="93" t="s">
        <v>26</v>
      </c>
      <c r="C62" s="4"/>
      <c r="D62" s="140"/>
      <c r="E62" s="134"/>
      <c r="F62" s="134"/>
      <c r="G62" s="75"/>
      <c r="H62" s="76"/>
      <c r="I62" s="76">
        <f t="shared" si="0"/>
        <v>0</v>
      </c>
      <c r="J62" s="76">
        <f t="shared" si="1"/>
        <v>0</v>
      </c>
      <c r="K62" s="175">
        <f t="shared" si="4"/>
        <v>0</v>
      </c>
      <c r="L62" s="175">
        <f t="shared" si="6"/>
        <v>0</v>
      </c>
      <c r="M62" s="77">
        <f t="shared" si="2"/>
        <v>0</v>
      </c>
      <c r="N62" s="77">
        <f t="shared" si="3"/>
        <v>0</v>
      </c>
      <c r="Q62" s="25"/>
    </row>
    <row r="63" spans="1:17" s="3" customFormat="1" ht="110.4">
      <c r="A63" s="4">
        <v>1</v>
      </c>
      <c r="B63" s="80" t="s">
        <v>35</v>
      </c>
      <c r="C63" s="4"/>
      <c r="D63" s="140"/>
      <c r="E63" s="134"/>
      <c r="F63" s="134"/>
      <c r="G63" s="75"/>
      <c r="H63" s="76"/>
      <c r="I63" s="76">
        <f t="shared" si="0"/>
        <v>0</v>
      </c>
      <c r="J63" s="76">
        <f t="shared" si="1"/>
        <v>0</v>
      </c>
      <c r="K63" s="175">
        <f t="shared" si="4"/>
        <v>0</v>
      </c>
      <c r="L63" s="175">
        <f t="shared" si="6"/>
        <v>0</v>
      </c>
      <c r="M63" s="77">
        <f t="shared" si="2"/>
        <v>0</v>
      </c>
      <c r="N63" s="77">
        <f t="shared" si="3"/>
        <v>0</v>
      </c>
      <c r="Q63" s="25"/>
    </row>
    <row r="64" spans="1:17" s="3" customFormat="1" ht="13.8">
      <c r="A64" s="4" t="s">
        <v>56</v>
      </c>
      <c r="B64" s="80" t="s">
        <v>27</v>
      </c>
      <c r="C64" s="4" t="s">
        <v>36</v>
      </c>
      <c r="D64" s="140">
        <v>947</v>
      </c>
      <c r="E64" s="134">
        <v>55</v>
      </c>
      <c r="F64" s="134">
        <v>500</v>
      </c>
      <c r="G64" s="75">
        <v>509</v>
      </c>
      <c r="H64" s="76">
        <v>509</v>
      </c>
      <c r="I64" s="76">
        <f t="shared" si="0"/>
        <v>482023</v>
      </c>
      <c r="J64" s="76">
        <f t="shared" si="1"/>
        <v>27995</v>
      </c>
      <c r="K64" s="175">
        <f>415922+17898</f>
        <v>433820</v>
      </c>
      <c r="L64" s="181">
        <v>25196</v>
      </c>
      <c r="M64" s="77">
        <f t="shared" si="2"/>
        <v>48203</v>
      </c>
      <c r="N64" s="77">
        <f t="shared" si="3"/>
        <v>2799</v>
      </c>
      <c r="Q64" s="25"/>
    </row>
    <row r="65" spans="1:17" s="3" customFormat="1" ht="13.8">
      <c r="A65" s="4" t="s">
        <v>57</v>
      </c>
      <c r="B65" s="80" t="s">
        <v>28</v>
      </c>
      <c r="C65" s="4" t="s">
        <v>36</v>
      </c>
      <c r="D65" s="140">
        <v>773</v>
      </c>
      <c r="E65" s="134">
        <v>50</v>
      </c>
      <c r="F65" s="134">
        <v>1200</v>
      </c>
      <c r="G65" s="75">
        <v>1276</v>
      </c>
      <c r="H65" s="76">
        <v>1276</v>
      </c>
      <c r="I65" s="76">
        <f t="shared" si="0"/>
        <v>986348</v>
      </c>
      <c r="J65" s="76">
        <f t="shared" si="1"/>
        <v>63800</v>
      </c>
      <c r="K65" s="175">
        <f>558647+243495</f>
        <v>802142</v>
      </c>
      <c r="L65" s="181">
        <v>51885</v>
      </c>
      <c r="M65" s="77">
        <f t="shared" si="2"/>
        <v>184206</v>
      </c>
      <c r="N65" s="77">
        <f t="shared" si="3"/>
        <v>11915</v>
      </c>
      <c r="Q65" s="25"/>
    </row>
    <row r="66" spans="1:17" s="3" customFormat="1" ht="13.8">
      <c r="A66" s="4" t="s">
        <v>58</v>
      </c>
      <c r="B66" s="80" t="s">
        <v>29</v>
      </c>
      <c r="C66" s="4" t="s">
        <v>36</v>
      </c>
      <c r="D66" s="140">
        <v>618</v>
      </c>
      <c r="E66" s="134">
        <v>46</v>
      </c>
      <c r="F66" s="134">
        <v>800</v>
      </c>
      <c r="G66" s="75">
        <v>650</v>
      </c>
      <c r="H66" s="76">
        <v>650</v>
      </c>
      <c r="I66" s="76">
        <f t="shared" si="0"/>
        <v>401700</v>
      </c>
      <c r="J66" s="76">
        <f t="shared" si="1"/>
        <v>29900</v>
      </c>
      <c r="K66" s="175">
        <v>361530</v>
      </c>
      <c r="L66" s="181">
        <v>26910</v>
      </c>
      <c r="M66" s="77">
        <f t="shared" si="2"/>
        <v>40170</v>
      </c>
      <c r="N66" s="77">
        <f t="shared" si="3"/>
        <v>2990</v>
      </c>
      <c r="Q66" s="25"/>
    </row>
    <row r="67" spans="1:17" s="3" customFormat="1" ht="13.8">
      <c r="A67" s="4" t="s">
        <v>17</v>
      </c>
      <c r="B67" s="80" t="s">
        <v>30</v>
      </c>
      <c r="C67" s="4" t="s">
        <v>36</v>
      </c>
      <c r="D67" s="140">
        <v>494</v>
      </c>
      <c r="E67" s="134">
        <v>46</v>
      </c>
      <c r="F67" s="134">
        <v>500</v>
      </c>
      <c r="G67" s="75">
        <v>585</v>
      </c>
      <c r="H67" s="76">
        <v>585</v>
      </c>
      <c r="I67" s="76">
        <f t="shared" si="0"/>
        <v>288990</v>
      </c>
      <c r="J67" s="76">
        <f t="shared" si="1"/>
        <v>26910</v>
      </c>
      <c r="K67" s="175">
        <v>240084</v>
      </c>
      <c r="L67" s="181">
        <v>22356</v>
      </c>
      <c r="M67" s="77">
        <f t="shared" si="2"/>
        <v>48906</v>
      </c>
      <c r="N67" s="77">
        <f t="shared" si="3"/>
        <v>4554</v>
      </c>
      <c r="Q67" s="25"/>
    </row>
    <row r="68" spans="1:17" s="3" customFormat="1" ht="13.8">
      <c r="A68" s="4" t="s">
        <v>59</v>
      </c>
      <c r="B68" s="80" t="s">
        <v>31</v>
      </c>
      <c r="C68" s="4" t="s">
        <v>36</v>
      </c>
      <c r="D68" s="168">
        <v>164</v>
      </c>
      <c r="E68" s="169">
        <v>41</v>
      </c>
      <c r="F68" s="169" t="s">
        <v>280</v>
      </c>
      <c r="G68" s="75">
        <v>502</v>
      </c>
      <c r="H68" s="76">
        <v>502</v>
      </c>
      <c r="I68" s="76">
        <f t="shared" si="0"/>
        <v>82328</v>
      </c>
      <c r="J68" s="76">
        <f t="shared" si="1"/>
        <v>20582</v>
      </c>
      <c r="K68" s="175">
        <f>73800+295</f>
        <v>74095</v>
      </c>
      <c r="L68" s="181">
        <v>18524</v>
      </c>
      <c r="M68" s="77">
        <f t="shared" si="2"/>
        <v>8233</v>
      </c>
      <c r="N68" s="77">
        <f t="shared" si="3"/>
        <v>2058</v>
      </c>
      <c r="Q68" s="25"/>
    </row>
    <row r="69" spans="1:17" s="3" customFormat="1" ht="19.5" customHeight="1">
      <c r="A69" s="4" t="s">
        <v>60</v>
      </c>
      <c r="B69" s="80" t="s">
        <v>32</v>
      </c>
      <c r="C69" s="4" t="s">
        <v>36</v>
      </c>
      <c r="D69" s="168">
        <v>134</v>
      </c>
      <c r="E69" s="169">
        <v>36</v>
      </c>
      <c r="F69" s="169" t="s">
        <v>280</v>
      </c>
      <c r="G69" s="75">
        <v>354</v>
      </c>
      <c r="H69" s="76">
        <v>354</v>
      </c>
      <c r="I69" s="76">
        <f t="shared" si="0"/>
        <v>47436</v>
      </c>
      <c r="J69" s="76">
        <f t="shared" si="1"/>
        <v>12744</v>
      </c>
      <c r="K69" s="175">
        <v>42692</v>
      </c>
      <c r="L69" s="181">
        <f>11470</f>
        <v>11470</v>
      </c>
      <c r="M69" s="77">
        <f t="shared" si="2"/>
        <v>4744</v>
      </c>
      <c r="N69" s="77">
        <f t="shared" si="3"/>
        <v>1274</v>
      </c>
      <c r="Q69" s="25"/>
    </row>
    <row r="70" spans="1:17" s="3" customFormat="1" ht="69">
      <c r="A70" s="94">
        <v>2</v>
      </c>
      <c r="B70" s="80" t="s">
        <v>122</v>
      </c>
      <c r="C70" s="95"/>
      <c r="D70" s="140"/>
      <c r="E70" s="134"/>
      <c r="F70" s="134"/>
      <c r="G70" s="75"/>
      <c r="H70" s="76"/>
      <c r="I70" s="76">
        <f t="shared" si="0"/>
        <v>0</v>
      </c>
      <c r="J70" s="76">
        <f t="shared" si="1"/>
        <v>0</v>
      </c>
      <c r="K70" s="175">
        <f t="shared" si="4"/>
        <v>0</v>
      </c>
      <c r="L70" s="175">
        <f t="shared" si="6"/>
        <v>0</v>
      </c>
      <c r="M70" s="77">
        <f t="shared" si="2"/>
        <v>0</v>
      </c>
      <c r="N70" s="77">
        <f t="shared" si="3"/>
        <v>0</v>
      </c>
      <c r="Q70" s="25"/>
    </row>
    <row r="71" spans="1:17" s="3" customFormat="1" ht="19.5" customHeight="1">
      <c r="A71" s="94" t="s">
        <v>9</v>
      </c>
      <c r="B71" s="80" t="s">
        <v>27</v>
      </c>
      <c r="C71" s="6" t="s">
        <v>1</v>
      </c>
      <c r="D71" s="140">
        <v>2163</v>
      </c>
      <c r="E71" s="134">
        <v>162</v>
      </c>
      <c r="F71" s="134">
        <v>18</v>
      </c>
      <c r="G71" s="96">
        <v>22</v>
      </c>
      <c r="H71" s="76">
        <v>22</v>
      </c>
      <c r="I71" s="76">
        <f t="shared" si="0"/>
        <v>47586</v>
      </c>
      <c r="J71" s="76">
        <f t="shared" si="1"/>
        <v>3564</v>
      </c>
      <c r="K71" s="175">
        <f>38069+4759</f>
        <v>42828</v>
      </c>
      <c r="L71" s="175">
        <v>3208</v>
      </c>
      <c r="M71" s="77">
        <f t="shared" si="2"/>
        <v>4758</v>
      </c>
      <c r="N71" s="77">
        <f t="shared" si="3"/>
        <v>356</v>
      </c>
      <c r="Q71" s="25"/>
    </row>
    <row r="72" spans="1:17" s="3" customFormat="1" ht="19.5" customHeight="1">
      <c r="A72" s="94" t="s">
        <v>11</v>
      </c>
      <c r="B72" s="80" t="s">
        <v>28</v>
      </c>
      <c r="C72" s="6" t="s">
        <v>1</v>
      </c>
      <c r="D72" s="140">
        <v>1854</v>
      </c>
      <c r="E72" s="134">
        <v>162</v>
      </c>
      <c r="F72" s="134">
        <v>8</v>
      </c>
      <c r="G72" s="96">
        <v>38</v>
      </c>
      <c r="H72" s="76">
        <v>38</v>
      </c>
      <c r="I72" s="76">
        <f t="shared" si="0"/>
        <v>70452</v>
      </c>
      <c r="J72" s="76">
        <f t="shared" si="1"/>
        <v>6156</v>
      </c>
      <c r="K72" s="175">
        <f>26698+3337</f>
        <v>30035</v>
      </c>
      <c r="L72" s="175">
        <v>2624</v>
      </c>
      <c r="M72" s="77">
        <f t="shared" si="2"/>
        <v>40417</v>
      </c>
      <c r="N72" s="77">
        <f t="shared" si="3"/>
        <v>3532</v>
      </c>
      <c r="Q72" s="25"/>
    </row>
    <row r="73" spans="1:17" s="3" customFormat="1" ht="19.5" customHeight="1">
      <c r="A73" s="94" t="s">
        <v>15</v>
      </c>
      <c r="B73" s="80" t="s">
        <v>29</v>
      </c>
      <c r="C73" s="6" t="s">
        <v>1</v>
      </c>
      <c r="D73" s="140">
        <v>1236</v>
      </c>
      <c r="E73" s="134">
        <v>143</v>
      </c>
      <c r="F73" s="134">
        <v>12</v>
      </c>
      <c r="G73" s="96">
        <v>6</v>
      </c>
      <c r="H73" s="76">
        <v>6</v>
      </c>
      <c r="I73" s="76">
        <f t="shared" si="0"/>
        <v>7416</v>
      </c>
      <c r="J73" s="76">
        <f t="shared" si="1"/>
        <v>858</v>
      </c>
      <c r="K73" s="175">
        <f>5933+742</f>
        <v>6675</v>
      </c>
      <c r="L73" s="175">
        <v>772</v>
      </c>
      <c r="M73" s="77">
        <f t="shared" si="2"/>
        <v>741</v>
      </c>
      <c r="N73" s="77">
        <f t="shared" si="3"/>
        <v>86</v>
      </c>
      <c r="Q73" s="25"/>
    </row>
    <row r="74" spans="1:17" s="3" customFormat="1" ht="19.5" customHeight="1">
      <c r="A74" s="94" t="s">
        <v>17</v>
      </c>
      <c r="B74" s="80" t="s">
        <v>30</v>
      </c>
      <c r="C74" s="6" t="s">
        <v>1</v>
      </c>
      <c r="D74" s="140">
        <v>1236</v>
      </c>
      <c r="E74" s="134">
        <v>143</v>
      </c>
      <c r="F74" s="134">
        <v>4</v>
      </c>
      <c r="G74" s="96">
        <v>8</v>
      </c>
      <c r="H74" s="76">
        <v>8</v>
      </c>
      <c r="I74" s="76">
        <f t="shared" si="0"/>
        <v>9888</v>
      </c>
      <c r="J74" s="76">
        <f t="shared" si="1"/>
        <v>1144</v>
      </c>
      <c r="K74" s="175">
        <f>3955+4944</f>
        <v>8899</v>
      </c>
      <c r="L74" s="175">
        <v>1030</v>
      </c>
      <c r="M74" s="77">
        <f t="shared" si="2"/>
        <v>989</v>
      </c>
      <c r="N74" s="77">
        <f t="shared" si="3"/>
        <v>114</v>
      </c>
      <c r="Q74" s="25"/>
    </row>
    <row r="75" spans="1:17" s="3" customFormat="1" ht="19.5" customHeight="1">
      <c r="A75" s="94" t="s">
        <v>123</v>
      </c>
      <c r="B75" s="80" t="s">
        <v>31</v>
      </c>
      <c r="C75" s="6" t="s">
        <v>1</v>
      </c>
      <c r="D75" s="140">
        <v>453</v>
      </c>
      <c r="E75" s="134">
        <v>112</v>
      </c>
      <c r="F75" s="134" t="s">
        <v>280</v>
      </c>
      <c r="G75" s="96">
        <v>4</v>
      </c>
      <c r="H75" s="76">
        <v>4</v>
      </c>
      <c r="I75" s="76">
        <f t="shared" si="0"/>
        <v>1812</v>
      </c>
      <c r="J75" s="76">
        <f t="shared" si="1"/>
        <v>448</v>
      </c>
      <c r="K75" s="175">
        <f>1450-634</f>
        <v>816</v>
      </c>
      <c r="L75" s="175">
        <v>202</v>
      </c>
      <c r="M75" s="77">
        <f t="shared" si="2"/>
        <v>996</v>
      </c>
      <c r="N75" s="77">
        <f t="shared" si="3"/>
        <v>246</v>
      </c>
      <c r="Q75" s="25"/>
    </row>
    <row r="76" spans="1:17" s="3" customFormat="1" ht="19.5" customHeight="1">
      <c r="A76" s="94" t="s">
        <v>124</v>
      </c>
      <c r="B76" s="80" t="s">
        <v>32</v>
      </c>
      <c r="C76" s="6" t="s">
        <v>1</v>
      </c>
      <c r="D76" s="140">
        <v>381</v>
      </c>
      <c r="E76" s="134">
        <v>112</v>
      </c>
      <c r="F76" s="134" t="s">
        <v>280</v>
      </c>
      <c r="G76" s="96">
        <v>4</v>
      </c>
      <c r="H76" s="76">
        <v>4</v>
      </c>
      <c r="I76" s="76">
        <f t="shared" si="0"/>
        <v>1524</v>
      </c>
      <c r="J76" s="76">
        <f t="shared" si="1"/>
        <v>448</v>
      </c>
      <c r="K76" s="175">
        <f>1219+152</f>
        <v>1371</v>
      </c>
      <c r="L76" s="175">
        <v>403</v>
      </c>
      <c r="M76" s="77">
        <f t="shared" si="2"/>
        <v>153</v>
      </c>
      <c r="N76" s="77">
        <f t="shared" si="3"/>
        <v>45</v>
      </c>
      <c r="Q76" s="25"/>
    </row>
    <row r="77" spans="1:17" s="3" customFormat="1" ht="100.8">
      <c r="A77" s="94">
        <v>3</v>
      </c>
      <c r="B77" s="160" t="s">
        <v>270</v>
      </c>
      <c r="C77" s="161"/>
      <c r="D77" s="140"/>
      <c r="E77" s="134"/>
      <c r="F77" s="134"/>
      <c r="G77" s="96"/>
      <c r="H77" s="76"/>
      <c r="I77" s="76">
        <f t="shared" si="0"/>
        <v>0</v>
      </c>
      <c r="J77" s="76">
        <f t="shared" si="1"/>
        <v>0</v>
      </c>
      <c r="K77" s="175"/>
      <c r="L77" s="175"/>
      <c r="M77" s="77">
        <f t="shared" si="2"/>
        <v>0</v>
      </c>
      <c r="N77" s="77">
        <f t="shared" si="3"/>
        <v>0</v>
      </c>
      <c r="Q77" s="25"/>
    </row>
    <row r="78" spans="1:17" s="3" customFormat="1" ht="19.5" customHeight="1">
      <c r="A78" s="162" t="s">
        <v>17</v>
      </c>
      <c r="B78" s="163" t="s">
        <v>271</v>
      </c>
      <c r="C78" s="164" t="s">
        <v>74</v>
      </c>
      <c r="D78" s="140">
        <v>587</v>
      </c>
      <c r="E78" s="134">
        <v>446</v>
      </c>
      <c r="F78" s="134">
        <v>20</v>
      </c>
      <c r="G78" s="96">
        <v>6.5</v>
      </c>
      <c r="H78" s="170">
        <v>6.5</v>
      </c>
      <c r="I78" s="76">
        <f t="shared" si="0"/>
        <v>3815.5</v>
      </c>
      <c r="J78" s="76">
        <f>E78*H78</f>
        <v>2899</v>
      </c>
      <c r="K78" s="175"/>
      <c r="L78" s="175">
        <v>0</v>
      </c>
      <c r="M78" s="77">
        <f t="shared" si="2"/>
        <v>3816</v>
      </c>
      <c r="N78" s="77">
        <f t="shared" si="3"/>
        <v>2899</v>
      </c>
      <c r="Q78" s="25"/>
    </row>
    <row r="79" spans="1:17" s="3" customFormat="1" ht="75" customHeight="1">
      <c r="A79" s="4">
        <v>4</v>
      </c>
      <c r="B79" s="80" t="s">
        <v>33</v>
      </c>
      <c r="C79" s="4"/>
      <c r="D79" s="140"/>
      <c r="E79" s="134"/>
      <c r="F79" s="134"/>
      <c r="G79" s="75"/>
      <c r="H79" s="76"/>
      <c r="I79" s="76">
        <f t="shared" si="0"/>
        <v>0</v>
      </c>
      <c r="J79" s="76">
        <f t="shared" si="1"/>
        <v>0</v>
      </c>
      <c r="K79" s="175">
        <f t="shared" si="4"/>
        <v>0</v>
      </c>
      <c r="L79" s="175">
        <f t="shared" si="6"/>
        <v>0</v>
      </c>
      <c r="M79" s="77">
        <f t="shared" si="2"/>
        <v>0</v>
      </c>
      <c r="N79" s="77">
        <f t="shared" si="3"/>
        <v>0</v>
      </c>
      <c r="Q79" s="25"/>
    </row>
    <row r="80" spans="1:17" s="3" customFormat="1" ht="13.8">
      <c r="A80" s="4" t="s">
        <v>57</v>
      </c>
      <c r="B80" s="80" t="s">
        <v>34</v>
      </c>
      <c r="C80" s="4" t="s">
        <v>36</v>
      </c>
      <c r="D80" s="140">
        <v>371</v>
      </c>
      <c r="E80" s="134">
        <v>143</v>
      </c>
      <c r="F80" s="134">
        <v>200</v>
      </c>
      <c r="G80" s="165">
        <v>862.5</v>
      </c>
      <c r="H80" s="97">
        <v>862.5</v>
      </c>
      <c r="I80" s="76">
        <f t="shared" si="0"/>
        <v>319987.5</v>
      </c>
      <c r="J80" s="76">
        <f t="shared" si="1"/>
        <v>123337.5</v>
      </c>
      <c r="K80" s="175">
        <v>287989</v>
      </c>
      <c r="L80" s="175">
        <v>111004</v>
      </c>
      <c r="M80" s="77">
        <f t="shared" si="2"/>
        <v>31999</v>
      </c>
      <c r="N80" s="77">
        <f t="shared" si="3"/>
        <v>12334</v>
      </c>
      <c r="Q80" s="25"/>
    </row>
    <row r="81" spans="1:17" s="3" customFormat="1" ht="13.8">
      <c r="A81" s="4"/>
      <c r="B81" s="80"/>
      <c r="C81" s="4"/>
      <c r="D81" s="140"/>
      <c r="E81" s="134"/>
      <c r="F81" s="134"/>
      <c r="G81" s="98"/>
      <c r="H81" s="97"/>
      <c r="I81" s="76">
        <f t="shared" si="0"/>
        <v>0</v>
      </c>
      <c r="J81" s="76">
        <f t="shared" si="1"/>
        <v>0</v>
      </c>
      <c r="K81" s="175">
        <f t="shared" si="4"/>
        <v>0</v>
      </c>
      <c r="L81" s="175">
        <f t="shared" si="6"/>
        <v>0</v>
      </c>
      <c r="M81" s="77">
        <f t="shared" si="2"/>
        <v>0</v>
      </c>
      <c r="N81" s="77">
        <f t="shared" si="3"/>
        <v>0</v>
      </c>
      <c r="Q81" s="25"/>
    </row>
    <row r="82" spans="1:17" s="3" customFormat="1" ht="67.5" customHeight="1">
      <c r="A82" s="94">
        <v>6</v>
      </c>
      <c r="B82" s="80" t="s">
        <v>209</v>
      </c>
      <c r="C82" s="6"/>
      <c r="D82" s="140"/>
      <c r="E82" s="134"/>
      <c r="F82" s="134"/>
      <c r="G82" s="6"/>
      <c r="H82" s="6"/>
      <c r="I82" s="76">
        <f t="shared" si="0"/>
        <v>0</v>
      </c>
      <c r="J82" s="76">
        <f t="shared" si="1"/>
        <v>0</v>
      </c>
      <c r="K82" s="175">
        <f t="shared" si="4"/>
        <v>0</v>
      </c>
      <c r="L82" s="175">
        <f t="shared" si="6"/>
        <v>0</v>
      </c>
      <c r="M82" s="77">
        <f t="shared" si="2"/>
        <v>0</v>
      </c>
      <c r="N82" s="77">
        <f t="shared" si="3"/>
        <v>0</v>
      </c>
      <c r="Q82" s="25"/>
    </row>
    <row r="83" spans="1:17" s="3" customFormat="1" ht="13.8">
      <c r="A83" s="94" t="s">
        <v>9</v>
      </c>
      <c r="B83" s="80" t="s">
        <v>210</v>
      </c>
      <c r="C83" s="4" t="s">
        <v>141</v>
      </c>
      <c r="D83" s="140"/>
      <c r="E83" s="134">
        <v>13700</v>
      </c>
      <c r="F83" s="134" t="s">
        <v>280</v>
      </c>
      <c r="G83" s="98"/>
      <c r="H83" s="97">
        <v>27</v>
      </c>
      <c r="I83" s="76">
        <f t="shared" si="0"/>
        <v>0</v>
      </c>
      <c r="J83" s="76">
        <f t="shared" si="1"/>
        <v>369900</v>
      </c>
      <c r="K83" s="175"/>
      <c r="L83" s="175">
        <v>0</v>
      </c>
      <c r="M83" s="77">
        <f t="shared" si="2"/>
        <v>0</v>
      </c>
      <c r="N83" s="77">
        <f t="shared" si="3"/>
        <v>369900</v>
      </c>
      <c r="Q83" s="25"/>
    </row>
    <row r="84" spans="1:17" s="3" customFormat="1" ht="13.8">
      <c r="A84" s="99"/>
      <c r="B84" s="93" t="s">
        <v>126</v>
      </c>
      <c r="C84" s="100"/>
      <c r="D84" s="140"/>
      <c r="E84" s="134"/>
      <c r="F84" s="134"/>
      <c r="G84" s="98"/>
      <c r="H84" s="97"/>
      <c r="I84" s="76">
        <f t="shared" si="0"/>
        <v>0</v>
      </c>
      <c r="J84" s="76">
        <f t="shared" si="1"/>
        <v>0</v>
      </c>
      <c r="K84" s="175">
        <f t="shared" si="4"/>
        <v>0</v>
      </c>
      <c r="L84" s="175">
        <f t="shared" si="6"/>
        <v>0</v>
      </c>
      <c r="M84" s="77">
        <f t="shared" si="2"/>
        <v>0</v>
      </c>
      <c r="N84" s="77">
        <f t="shared" si="3"/>
        <v>0</v>
      </c>
      <c r="Q84" s="25"/>
    </row>
    <row r="85" spans="1:17" s="3" customFormat="1" ht="82.8">
      <c r="A85" s="94">
        <v>1</v>
      </c>
      <c r="B85" s="80" t="s">
        <v>127</v>
      </c>
      <c r="C85" s="102" t="s">
        <v>141</v>
      </c>
      <c r="D85" s="140">
        <v>17509</v>
      </c>
      <c r="E85" s="134">
        <v>1320</v>
      </c>
      <c r="F85" s="134">
        <v>4</v>
      </c>
      <c r="G85" s="94">
        <v>4</v>
      </c>
      <c r="H85" s="94">
        <v>4</v>
      </c>
      <c r="I85" s="76">
        <f t="shared" si="0"/>
        <v>70036</v>
      </c>
      <c r="J85" s="76">
        <f t="shared" si="1"/>
        <v>5280</v>
      </c>
      <c r="K85" s="175">
        <f>49629+6204</f>
        <v>55833</v>
      </c>
      <c r="L85" s="175">
        <v>4752</v>
      </c>
      <c r="M85" s="77">
        <f t="shared" si="2"/>
        <v>14203</v>
      </c>
      <c r="N85" s="77">
        <f t="shared" si="3"/>
        <v>528</v>
      </c>
      <c r="Q85" s="25"/>
    </row>
    <row r="86" spans="1:17" s="3" customFormat="1" ht="82.8">
      <c r="A86" s="94">
        <v>2</v>
      </c>
      <c r="B86" s="80" t="s">
        <v>128</v>
      </c>
      <c r="C86" s="102" t="s">
        <v>141</v>
      </c>
      <c r="D86" s="140">
        <v>4223</v>
      </c>
      <c r="E86" s="134">
        <v>1320</v>
      </c>
      <c r="F86" s="134">
        <v>8</v>
      </c>
      <c r="G86" s="94">
        <v>12</v>
      </c>
      <c r="H86" s="94">
        <v>12</v>
      </c>
      <c r="I86" s="76">
        <f t="shared" si="0"/>
        <v>50676</v>
      </c>
      <c r="J86" s="76">
        <f t="shared" si="1"/>
        <v>15840</v>
      </c>
      <c r="K86" s="175">
        <f>40541+5068</f>
        <v>45609</v>
      </c>
      <c r="L86" s="175">
        <v>14256</v>
      </c>
      <c r="M86" s="77">
        <f t="shared" si="2"/>
        <v>5067</v>
      </c>
      <c r="N86" s="77">
        <f t="shared" si="3"/>
        <v>1584</v>
      </c>
      <c r="Q86" s="25"/>
    </row>
    <row r="87" spans="1:17" s="3" customFormat="1" ht="69">
      <c r="A87" s="94">
        <v>4</v>
      </c>
      <c r="B87" s="80" t="s">
        <v>129</v>
      </c>
      <c r="C87" s="102"/>
      <c r="D87" s="140"/>
      <c r="E87" s="134"/>
      <c r="F87" s="134"/>
      <c r="G87" s="98"/>
      <c r="H87" s="97"/>
      <c r="I87" s="76">
        <f t="shared" si="0"/>
        <v>0</v>
      </c>
      <c r="J87" s="76">
        <f t="shared" si="1"/>
        <v>0</v>
      </c>
      <c r="K87" s="175">
        <f t="shared" si="4"/>
        <v>0</v>
      </c>
      <c r="L87" s="175">
        <f t="shared" si="6"/>
        <v>0</v>
      </c>
      <c r="M87" s="77">
        <f t="shared" si="2"/>
        <v>0</v>
      </c>
      <c r="N87" s="77">
        <f t="shared" si="3"/>
        <v>0</v>
      </c>
      <c r="Q87" s="25"/>
    </row>
    <row r="88" spans="1:17" s="3" customFormat="1" ht="13.8">
      <c r="A88" s="94" t="s">
        <v>11</v>
      </c>
      <c r="B88" s="80" t="s">
        <v>130</v>
      </c>
      <c r="C88" s="101" t="s">
        <v>133</v>
      </c>
      <c r="D88" s="140">
        <v>164</v>
      </c>
      <c r="E88" s="134">
        <v>91</v>
      </c>
      <c r="F88" s="134">
        <v>40</v>
      </c>
      <c r="G88" s="98">
        <v>160</v>
      </c>
      <c r="H88" s="97">
        <v>160</v>
      </c>
      <c r="I88" s="76">
        <f t="shared" ref="I88:I90" si="7">(D88*G88)</f>
        <v>26240</v>
      </c>
      <c r="J88" s="76">
        <f t="shared" ref="J88:J90" si="8">E88*H88</f>
        <v>14560</v>
      </c>
      <c r="K88" s="175">
        <f>5248+656</f>
        <v>5904</v>
      </c>
      <c r="L88" s="175">
        <v>3276</v>
      </c>
      <c r="M88" s="77">
        <f t="shared" ref="M88:M90" si="9">ROUND(I88-K88,0)</f>
        <v>20336</v>
      </c>
      <c r="N88" s="77">
        <f t="shared" ref="N88:N90" si="10">ROUND(J88-L88,0)</f>
        <v>11284</v>
      </c>
      <c r="Q88" s="25"/>
    </row>
    <row r="89" spans="1:17" s="3" customFormat="1" ht="13.8">
      <c r="A89" s="94" t="s">
        <v>15</v>
      </c>
      <c r="B89" s="80" t="s">
        <v>131</v>
      </c>
      <c r="C89" s="101" t="s">
        <v>133</v>
      </c>
      <c r="D89" s="140">
        <v>82</v>
      </c>
      <c r="E89" s="134">
        <v>71</v>
      </c>
      <c r="F89" s="134">
        <v>160</v>
      </c>
      <c r="G89" s="98">
        <v>29.6</v>
      </c>
      <c r="H89" s="97">
        <v>29.6</v>
      </c>
      <c r="I89" s="76">
        <f t="shared" si="7"/>
        <v>2427.2000000000003</v>
      </c>
      <c r="J89" s="76">
        <f t="shared" si="8"/>
        <v>2101.6</v>
      </c>
      <c r="K89" s="175">
        <f>10496+1312</f>
        <v>11808</v>
      </c>
      <c r="L89" s="175">
        <v>10224</v>
      </c>
      <c r="M89" s="77">
        <f t="shared" si="9"/>
        <v>-9381</v>
      </c>
      <c r="N89" s="77">
        <f t="shared" si="10"/>
        <v>-8122</v>
      </c>
      <c r="P89" s="171"/>
      <c r="Q89" s="25"/>
    </row>
    <row r="90" spans="1:17" s="3" customFormat="1" ht="13.8">
      <c r="A90" s="94" t="s">
        <v>17</v>
      </c>
      <c r="B90" s="80" t="s">
        <v>132</v>
      </c>
      <c r="C90" s="101" t="s">
        <v>133</v>
      </c>
      <c r="D90" s="140">
        <v>742</v>
      </c>
      <c r="E90" s="134">
        <v>71</v>
      </c>
      <c r="F90" s="134">
        <v>120</v>
      </c>
      <c r="G90" s="98">
        <v>37.799999999999997</v>
      </c>
      <c r="H90" s="97">
        <v>37.799999999999997</v>
      </c>
      <c r="I90" s="76">
        <f t="shared" si="7"/>
        <v>28047.599999999999</v>
      </c>
      <c r="J90" s="76">
        <f t="shared" si="8"/>
        <v>2683.7999999999997</v>
      </c>
      <c r="K90" s="175">
        <f>71232+8904</f>
        <v>80136</v>
      </c>
      <c r="L90" s="175">
        <v>7668</v>
      </c>
      <c r="M90" s="77">
        <f t="shared" si="9"/>
        <v>-52088</v>
      </c>
      <c r="N90" s="77">
        <f t="shared" si="10"/>
        <v>-4984</v>
      </c>
      <c r="Q90" s="25"/>
    </row>
    <row r="91" spans="1:17" s="3" customFormat="1" ht="13.8">
      <c r="A91" s="94"/>
      <c r="B91" s="80"/>
      <c r="C91" s="101"/>
      <c r="D91" s="140"/>
      <c r="E91" s="134"/>
      <c r="F91" s="134"/>
      <c r="G91" s="98"/>
      <c r="H91" s="97"/>
      <c r="I91" s="97"/>
      <c r="J91" s="97"/>
      <c r="K91" s="76"/>
      <c r="L91" s="76"/>
      <c r="M91" s="72"/>
      <c r="N91" s="72"/>
    </row>
    <row r="92" spans="1:17" s="3" customFormat="1" ht="15" customHeight="1">
      <c r="A92" s="4"/>
      <c r="B92" s="103" t="s">
        <v>48</v>
      </c>
      <c r="D92" s="85"/>
      <c r="E92" s="136"/>
      <c r="F92" s="136"/>
      <c r="G92" s="5"/>
      <c r="H92" s="5"/>
      <c r="I92" s="104">
        <f t="shared" ref="I92:N92" si="11">SUM(I23:I90)</f>
        <v>6269822.7999999998</v>
      </c>
      <c r="J92" s="104">
        <f>SUM(J23:J90)</f>
        <v>844026.9</v>
      </c>
      <c r="K92" s="104">
        <f>SUM(K23:K90)</f>
        <v>5525712</v>
      </c>
      <c r="L92" s="104">
        <f>SUM(L23:L90)-2</f>
        <v>412981</v>
      </c>
      <c r="M92" s="104">
        <f t="shared" si="11"/>
        <v>744112</v>
      </c>
      <c r="N92" s="104">
        <f t="shared" si="11"/>
        <v>431045</v>
      </c>
    </row>
    <row r="93" spans="1:17" ht="21.6" customHeight="1">
      <c r="A93" s="70"/>
      <c r="B93" s="121" t="s">
        <v>49</v>
      </c>
      <c r="D93" s="141"/>
      <c r="E93" s="137"/>
      <c r="F93" s="137"/>
      <c r="G93" s="105"/>
      <c r="H93" s="105"/>
      <c r="I93" s="105"/>
      <c r="J93" s="226">
        <f>I92+J92</f>
        <v>7113849.7000000002</v>
      </c>
      <c r="K93" s="105"/>
      <c r="L93" s="106">
        <f>K92+L92</f>
        <v>5938693</v>
      </c>
      <c r="M93" s="105"/>
      <c r="N93" s="106">
        <f>M92+N92</f>
        <v>1175157</v>
      </c>
    </row>
    <row r="94" spans="1:17" ht="32.25" customHeight="1">
      <c r="A94" s="70"/>
      <c r="B94" s="122" t="s">
        <v>51</v>
      </c>
      <c r="C94" s="117"/>
      <c r="D94" s="142"/>
      <c r="E94" s="138"/>
      <c r="F94" s="138"/>
      <c r="G94" s="117"/>
      <c r="H94" s="118"/>
      <c r="I94" s="108">
        <f>I23+I24+I47+I64+I65+I66+I67+I68+I69+J23+J24+J47+J64+J65+J66+J67+J68+J69</f>
        <v>3649937</v>
      </c>
      <c r="J94" s="109">
        <f>6.05%*I94</f>
        <v>220821.18849999999</v>
      </c>
      <c r="K94" s="108">
        <v>3600417</v>
      </c>
      <c r="L94" s="109">
        <f>6.05%*K94</f>
        <v>217825.2285</v>
      </c>
      <c r="M94" s="108">
        <f>M23+M24+M47+M64+M65+M66+M67+M68+M69+N23+N24+N47+N64+N65+N66+N67+N68+N69</f>
        <v>479320</v>
      </c>
      <c r="N94" s="109">
        <f>6.05%*M94</f>
        <v>28998.86</v>
      </c>
    </row>
    <row r="95" spans="1:17" ht="32.25" customHeight="1">
      <c r="A95" s="70"/>
      <c r="B95" s="123" t="s">
        <v>52</v>
      </c>
      <c r="C95" s="119"/>
      <c r="D95" s="119"/>
      <c r="E95" s="148"/>
      <c r="F95" s="148"/>
      <c r="G95" s="120"/>
      <c r="I95" s="110">
        <f>I92-I94</f>
        <v>2619885.7999999998</v>
      </c>
      <c r="J95" s="110">
        <f>I95*14.5%</f>
        <v>379883.44099999993</v>
      </c>
      <c r="K95" s="110">
        <v>2047155</v>
      </c>
      <c r="L95" s="110">
        <f>K95*14.5%</f>
        <v>296837.47499999998</v>
      </c>
      <c r="M95" s="110">
        <f>M92-M94</f>
        <v>264792</v>
      </c>
      <c r="N95" s="110">
        <f>M95*14.5%</f>
        <v>38394.839999999997</v>
      </c>
    </row>
    <row r="96" spans="1:17" ht="14.25" customHeight="1">
      <c r="A96" s="70"/>
      <c r="B96" s="124" t="s">
        <v>50</v>
      </c>
      <c r="C96" s="111"/>
      <c r="D96" s="143"/>
      <c r="E96" s="144"/>
      <c r="F96" s="144"/>
      <c r="G96" s="111"/>
      <c r="I96" s="66"/>
      <c r="J96" s="112">
        <f>J93*1%</f>
        <v>71138.497000000003</v>
      </c>
      <c r="K96" s="66"/>
      <c r="L96" s="112">
        <f>L93*1%</f>
        <v>59386.93</v>
      </c>
      <c r="M96" s="66"/>
      <c r="N96" s="112">
        <f>N93*1%</f>
        <v>11751.57</v>
      </c>
    </row>
    <row r="97" spans="1:14" ht="13.8">
      <c r="A97" s="70"/>
      <c r="B97" s="125" t="s">
        <v>282</v>
      </c>
      <c r="C97" s="113"/>
      <c r="D97" s="91"/>
      <c r="E97" s="135"/>
      <c r="F97" s="135"/>
      <c r="G97" s="113"/>
      <c r="I97" s="113"/>
      <c r="J97" s="112">
        <f>J92*14.5%</f>
        <v>122383.90049999999</v>
      </c>
      <c r="K97" s="113"/>
      <c r="L97" s="112">
        <v>60344</v>
      </c>
      <c r="M97" s="113"/>
      <c r="N97" s="112">
        <f>N92*14.5%</f>
        <v>62501.524999999994</v>
      </c>
    </row>
    <row r="98" spans="1:14" ht="13.8">
      <c r="A98" s="70"/>
      <c r="B98" s="126" t="s">
        <v>244</v>
      </c>
      <c r="C98" s="114"/>
      <c r="D98" s="145"/>
      <c r="E98" s="146"/>
      <c r="F98" s="146"/>
      <c r="G98" s="114"/>
      <c r="I98" s="66"/>
      <c r="J98" s="115">
        <f>SUM(J93:J97)</f>
        <v>7908076.727</v>
      </c>
      <c r="K98" s="66"/>
      <c r="L98" s="115">
        <f>SUM(L93:L97)</f>
        <v>6573086.6334999995</v>
      </c>
      <c r="M98" s="66"/>
      <c r="N98" s="115">
        <f>SUM(N93:N97)</f>
        <v>1316803.7950000002</v>
      </c>
    </row>
    <row r="99" spans="1:14" ht="13.8">
      <c r="A99" s="70"/>
      <c r="B99" s="126"/>
      <c r="C99" s="114"/>
      <c r="D99" s="114"/>
      <c r="E99" s="114"/>
      <c r="F99" s="114"/>
      <c r="G99" s="114"/>
      <c r="I99" s="114"/>
      <c r="J99" s="114"/>
      <c r="K99" s="66"/>
      <c r="L99" s="115"/>
      <c r="M99" s="107"/>
      <c r="N99" s="107"/>
    </row>
    <row r="100" spans="1:14" ht="13.8">
      <c r="A100" s="70"/>
      <c r="B100" s="126"/>
      <c r="C100" s="114"/>
      <c r="D100" s="114"/>
      <c r="E100" s="114"/>
      <c r="F100" s="114"/>
      <c r="G100" s="114"/>
      <c r="I100" s="114"/>
      <c r="J100" s="178"/>
      <c r="K100" s="66"/>
      <c r="L100" s="115"/>
      <c r="M100" s="107"/>
      <c r="N100" s="127"/>
    </row>
    <row r="101" spans="1:14" ht="35.1" customHeight="1">
      <c r="A101" s="195" t="s">
        <v>281</v>
      </c>
      <c r="B101" s="196"/>
      <c r="C101" s="196"/>
      <c r="D101" s="196"/>
      <c r="E101" s="196"/>
      <c r="F101" s="196"/>
      <c r="G101" s="196"/>
      <c r="H101" s="196"/>
      <c r="I101" s="196"/>
      <c r="J101" s="196"/>
      <c r="K101" s="196"/>
      <c r="L101" s="196"/>
      <c r="M101" s="196"/>
      <c r="N101" s="197"/>
    </row>
    <row r="102" spans="1:14" ht="43.5" customHeight="1">
      <c r="A102" s="67">
        <v>1</v>
      </c>
      <c r="B102" s="68" t="s">
        <v>217</v>
      </c>
      <c r="C102" s="67" t="s">
        <v>133</v>
      </c>
      <c r="D102" s="184">
        <v>461</v>
      </c>
      <c r="E102" s="184"/>
      <c r="F102" s="179"/>
      <c r="G102" s="201">
        <v>70</v>
      </c>
      <c r="H102" s="202"/>
      <c r="I102" s="185">
        <f>D102*G102</f>
        <v>32270</v>
      </c>
      <c r="J102" s="186"/>
      <c r="K102" s="199"/>
      <c r="L102" s="200"/>
      <c r="M102" s="185">
        <f>I102-K102</f>
        <v>32270</v>
      </c>
      <c r="N102" s="186"/>
    </row>
    <row r="103" spans="1:14" ht="13.8">
      <c r="A103" s="67"/>
      <c r="B103" s="68"/>
      <c r="C103" s="67"/>
      <c r="D103" s="182"/>
      <c r="E103" s="183"/>
      <c r="F103" s="180"/>
      <c r="G103" s="156"/>
      <c r="H103" s="157"/>
      <c r="I103" s="154"/>
      <c r="J103" s="155"/>
      <c r="K103" s="158"/>
      <c r="L103" s="159"/>
      <c r="M103" s="154"/>
      <c r="N103" s="155"/>
    </row>
    <row r="104" spans="1:14" ht="20.100000000000001" customHeight="1">
      <c r="A104" s="67">
        <v>2</v>
      </c>
      <c r="B104" s="68" t="s">
        <v>218</v>
      </c>
      <c r="C104" s="67" t="s">
        <v>1</v>
      </c>
      <c r="D104" s="184">
        <v>2305</v>
      </c>
      <c r="E104" s="184"/>
      <c r="F104" s="179"/>
      <c r="G104" s="201">
        <v>4</v>
      </c>
      <c r="H104" s="202"/>
      <c r="I104" s="185">
        <f t="shared" ref="I104:I126" si="12">D104*G104</f>
        <v>9220</v>
      </c>
      <c r="J104" s="186"/>
      <c r="K104" s="199"/>
      <c r="L104" s="200"/>
      <c r="M104" s="185">
        <f t="shared" ref="M104:M126" si="13">I104-K104</f>
        <v>9220</v>
      </c>
      <c r="N104" s="186"/>
    </row>
    <row r="105" spans="1:14" ht="13.8">
      <c r="A105" s="67"/>
      <c r="B105" s="68"/>
      <c r="C105" s="67"/>
      <c r="D105" s="182"/>
      <c r="E105" s="183"/>
      <c r="F105" s="180"/>
      <c r="G105" s="156"/>
      <c r="H105" s="157"/>
      <c r="I105" s="154"/>
      <c r="J105" s="155"/>
      <c r="K105" s="158"/>
      <c r="L105" s="159"/>
      <c r="M105" s="154"/>
      <c r="N105" s="155"/>
    </row>
    <row r="106" spans="1:14" ht="20.100000000000001" customHeight="1">
      <c r="A106" s="67">
        <v>3</v>
      </c>
      <c r="B106" s="68" t="s">
        <v>219</v>
      </c>
      <c r="C106" s="67" t="s">
        <v>220</v>
      </c>
      <c r="D106" s="184">
        <v>5910</v>
      </c>
      <c r="E106" s="184"/>
      <c r="F106" s="179"/>
      <c r="G106" s="201">
        <v>3</v>
      </c>
      <c r="H106" s="202"/>
      <c r="I106" s="185">
        <f t="shared" si="12"/>
        <v>17730</v>
      </c>
      <c r="J106" s="186"/>
      <c r="K106" s="199"/>
      <c r="L106" s="200"/>
      <c r="M106" s="185">
        <f t="shared" si="13"/>
        <v>17730</v>
      </c>
      <c r="N106" s="186"/>
    </row>
    <row r="107" spans="1:14" ht="13.8">
      <c r="A107" s="67"/>
      <c r="B107" s="68"/>
      <c r="C107" s="67"/>
      <c r="D107" s="182"/>
      <c r="E107" s="183"/>
      <c r="F107" s="180"/>
      <c r="G107" s="156"/>
      <c r="H107" s="157"/>
      <c r="I107" s="154"/>
      <c r="J107" s="155"/>
      <c r="K107" s="158"/>
      <c r="L107" s="159"/>
      <c r="M107" s="154"/>
      <c r="N107" s="155"/>
    </row>
    <row r="108" spans="1:14" ht="20.100000000000001" customHeight="1">
      <c r="A108" s="67">
        <v>4</v>
      </c>
      <c r="B108" s="68" t="s">
        <v>221</v>
      </c>
      <c r="C108" s="67" t="s">
        <v>222</v>
      </c>
      <c r="D108" s="184">
        <v>143.5</v>
      </c>
      <c r="E108" s="184"/>
      <c r="F108" s="179"/>
      <c r="G108" s="201">
        <v>410</v>
      </c>
      <c r="H108" s="202"/>
      <c r="I108" s="185">
        <f t="shared" si="12"/>
        <v>58835</v>
      </c>
      <c r="J108" s="186"/>
      <c r="K108" s="199"/>
      <c r="L108" s="200"/>
      <c r="M108" s="185">
        <f t="shared" si="13"/>
        <v>58835</v>
      </c>
      <c r="N108" s="186"/>
    </row>
    <row r="109" spans="1:14" ht="13.8">
      <c r="A109" s="67"/>
      <c r="B109" s="68"/>
      <c r="C109" s="67"/>
      <c r="D109" s="182"/>
      <c r="E109" s="183"/>
      <c r="F109" s="180"/>
      <c r="G109" s="156"/>
      <c r="H109" s="157"/>
      <c r="I109" s="154"/>
      <c r="J109" s="155"/>
      <c r="K109" s="158"/>
      <c r="L109" s="159"/>
      <c r="M109" s="154"/>
      <c r="N109" s="155"/>
    </row>
    <row r="110" spans="1:14" ht="20.100000000000001" customHeight="1">
      <c r="A110" s="67">
        <v>5</v>
      </c>
      <c r="B110" s="68" t="s">
        <v>223</v>
      </c>
      <c r="C110" s="67" t="s">
        <v>220</v>
      </c>
      <c r="D110" s="184">
        <v>51388</v>
      </c>
      <c r="E110" s="184"/>
      <c r="F110" s="179"/>
      <c r="G110" s="201">
        <v>2</v>
      </c>
      <c r="H110" s="202"/>
      <c r="I110" s="185">
        <f t="shared" si="12"/>
        <v>102776</v>
      </c>
      <c r="J110" s="186"/>
      <c r="K110" s="199"/>
      <c r="L110" s="200"/>
      <c r="M110" s="185">
        <f t="shared" si="13"/>
        <v>102776</v>
      </c>
      <c r="N110" s="186"/>
    </row>
    <row r="111" spans="1:14" ht="13.8">
      <c r="A111" s="67"/>
      <c r="B111" s="68"/>
      <c r="C111" s="67"/>
      <c r="D111" s="182"/>
      <c r="E111" s="183"/>
      <c r="F111" s="180"/>
      <c r="G111" s="156"/>
      <c r="H111" s="157"/>
      <c r="I111" s="154"/>
      <c r="J111" s="155"/>
      <c r="K111" s="158"/>
      <c r="L111" s="159"/>
      <c r="M111" s="154"/>
      <c r="N111" s="155"/>
    </row>
    <row r="112" spans="1:14" ht="20.100000000000001" customHeight="1">
      <c r="A112" s="67">
        <v>6</v>
      </c>
      <c r="B112" s="68" t="s">
        <v>224</v>
      </c>
      <c r="C112" s="67" t="s">
        <v>220</v>
      </c>
      <c r="D112" s="184">
        <v>55534</v>
      </c>
      <c r="E112" s="184"/>
      <c r="F112" s="179"/>
      <c r="G112" s="201">
        <v>1</v>
      </c>
      <c r="H112" s="202"/>
      <c r="I112" s="185">
        <f t="shared" si="12"/>
        <v>55534</v>
      </c>
      <c r="J112" s="186"/>
      <c r="K112" s="199"/>
      <c r="L112" s="200"/>
      <c r="M112" s="185">
        <f t="shared" si="13"/>
        <v>55534</v>
      </c>
      <c r="N112" s="186"/>
    </row>
    <row r="113" spans="1:15" ht="13.8">
      <c r="A113" s="67"/>
      <c r="B113" s="68"/>
      <c r="C113" s="67"/>
      <c r="D113" s="182"/>
      <c r="E113" s="183"/>
      <c r="F113" s="180"/>
      <c r="G113" s="156"/>
      <c r="H113" s="157"/>
      <c r="I113" s="154"/>
      <c r="J113" s="155"/>
      <c r="K113" s="158"/>
      <c r="L113" s="159"/>
      <c r="M113" s="154"/>
      <c r="N113" s="155"/>
    </row>
    <row r="114" spans="1:15" ht="20.100000000000001" customHeight="1">
      <c r="A114" s="67">
        <v>7</v>
      </c>
      <c r="B114" s="68" t="s">
        <v>225</v>
      </c>
      <c r="C114" s="67" t="s">
        <v>220</v>
      </c>
      <c r="D114" s="184">
        <v>20930</v>
      </c>
      <c r="E114" s="184"/>
      <c r="F114" s="179"/>
      <c r="G114" s="201">
        <v>4</v>
      </c>
      <c r="H114" s="202"/>
      <c r="I114" s="185">
        <f t="shared" si="12"/>
        <v>83720</v>
      </c>
      <c r="J114" s="186"/>
      <c r="K114" s="199"/>
      <c r="L114" s="200"/>
      <c r="M114" s="185">
        <f t="shared" si="13"/>
        <v>83720</v>
      </c>
      <c r="N114" s="186"/>
    </row>
    <row r="115" spans="1:15" ht="13.8">
      <c r="A115" s="67"/>
      <c r="B115" s="68"/>
      <c r="C115" s="67"/>
      <c r="D115" s="182"/>
      <c r="E115" s="183"/>
      <c r="F115" s="180"/>
      <c r="G115" s="156"/>
      <c r="H115" s="157"/>
      <c r="I115" s="154"/>
      <c r="J115" s="155"/>
      <c r="K115" s="158"/>
      <c r="L115" s="159"/>
      <c r="M115" s="154"/>
      <c r="N115" s="155"/>
    </row>
    <row r="116" spans="1:15" ht="20.100000000000001" customHeight="1">
      <c r="A116" s="67">
        <v>8</v>
      </c>
      <c r="B116" s="68" t="s">
        <v>226</v>
      </c>
      <c r="C116" s="67" t="s">
        <v>220</v>
      </c>
      <c r="D116" s="184">
        <v>21000</v>
      </c>
      <c r="E116" s="184"/>
      <c r="F116" s="179"/>
      <c r="G116" s="201">
        <v>15</v>
      </c>
      <c r="H116" s="202"/>
      <c r="I116" s="185">
        <f t="shared" si="12"/>
        <v>315000</v>
      </c>
      <c r="J116" s="186"/>
      <c r="K116" s="199"/>
      <c r="L116" s="200"/>
      <c r="M116" s="185">
        <f t="shared" si="13"/>
        <v>315000</v>
      </c>
      <c r="N116" s="186"/>
    </row>
    <row r="117" spans="1:15" ht="13.8">
      <c r="A117" s="67"/>
      <c r="B117" s="68"/>
      <c r="C117" s="67"/>
      <c r="D117" s="182"/>
      <c r="E117" s="183"/>
      <c r="F117" s="180"/>
      <c r="G117" s="156"/>
      <c r="H117" s="157"/>
      <c r="I117" s="154"/>
      <c r="J117" s="155"/>
      <c r="K117" s="158"/>
      <c r="L117" s="159"/>
      <c r="M117" s="154"/>
      <c r="N117" s="155"/>
    </row>
    <row r="118" spans="1:15" ht="20.100000000000001" customHeight="1">
      <c r="A118" s="67">
        <v>9</v>
      </c>
      <c r="B118" s="68" t="s">
        <v>227</v>
      </c>
      <c r="C118" s="67" t="s">
        <v>228</v>
      </c>
      <c r="D118" s="184">
        <v>24624</v>
      </c>
      <c r="E118" s="184"/>
      <c r="F118" s="179"/>
      <c r="G118" s="201">
        <v>1</v>
      </c>
      <c r="H118" s="202"/>
      <c r="I118" s="185">
        <f t="shared" si="12"/>
        <v>24624</v>
      </c>
      <c r="J118" s="186"/>
      <c r="K118" s="199"/>
      <c r="L118" s="200"/>
      <c r="M118" s="185">
        <f t="shared" si="13"/>
        <v>24624</v>
      </c>
      <c r="N118" s="186"/>
    </row>
    <row r="119" spans="1:15" ht="13.8">
      <c r="A119" s="67"/>
      <c r="B119" s="68"/>
      <c r="C119" s="67"/>
      <c r="D119" s="182"/>
      <c r="E119" s="183"/>
      <c r="F119" s="180"/>
      <c r="G119" s="156"/>
      <c r="H119" s="157"/>
      <c r="I119" s="154"/>
      <c r="J119" s="155"/>
      <c r="K119" s="158"/>
      <c r="L119" s="159"/>
      <c r="M119" s="154"/>
      <c r="N119" s="155"/>
    </row>
    <row r="120" spans="1:15" ht="27.6">
      <c r="A120" s="67">
        <v>10</v>
      </c>
      <c r="B120" s="68" t="s">
        <v>229</v>
      </c>
      <c r="C120" s="67" t="s">
        <v>228</v>
      </c>
      <c r="D120" s="184">
        <v>30780</v>
      </c>
      <c r="E120" s="184"/>
      <c r="F120" s="179"/>
      <c r="G120" s="201">
        <v>1</v>
      </c>
      <c r="H120" s="202"/>
      <c r="I120" s="185">
        <f t="shared" si="12"/>
        <v>30780</v>
      </c>
      <c r="J120" s="186"/>
      <c r="K120" s="199"/>
      <c r="L120" s="200"/>
      <c r="M120" s="185">
        <f t="shared" si="13"/>
        <v>30780</v>
      </c>
      <c r="N120" s="186"/>
    </row>
    <row r="121" spans="1:15" ht="13.8">
      <c r="A121" s="67"/>
      <c r="B121" s="68"/>
      <c r="C121" s="67"/>
      <c r="D121" s="182"/>
      <c r="E121" s="183"/>
      <c r="F121" s="180"/>
      <c r="G121" s="156"/>
      <c r="H121" s="157"/>
      <c r="I121" s="154"/>
      <c r="J121" s="155"/>
      <c r="K121" s="158"/>
      <c r="L121" s="159"/>
      <c r="M121" s="154"/>
      <c r="N121" s="155"/>
    </row>
    <row r="122" spans="1:15" ht="27.6">
      <c r="A122" s="67">
        <v>11</v>
      </c>
      <c r="B122" s="68" t="s">
        <v>230</v>
      </c>
      <c r="C122" s="67" t="s">
        <v>1</v>
      </c>
      <c r="D122" s="184">
        <v>36915</v>
      </c>
      <c r="E122" s="184"/>
      <c r="F122" s="179"/>
      <c r="G122" s="201">
        <v>1</v>
      </c>
      <c r="H122" s="202"/>
      <c r="I122" s="185">
        <f t="shared" si="12"/>
        <v>36915</v>
      </c>
      <c r="J122" s="186"/>
      <c r="K122" s="199"/>
      <c r="L122" s="200"/>
      <c r="M122" s="185">
        <f t="shared" si="13"/>
        <v>36915</v>
      </c>
      <c r="N122" s="186"/>
    </row>
    <row r="123" spans="1:15" ht="13.8">
      <c r="A123" s="67"/>
      <c r="B123" s="68"/>
      <c r="C123" s="67"/>
      <c r="D123" s="182"/>
      <c r="E123" s="183"/>
      <c r="F123" s="180"/>
      <c r="G123" s="156"/>
      <c r="H123" s="157"/>
      <c r="I123" s="154"/>
      <c r="J123" s="155"/>
      <c r="K123" s="158"/>
      <c r="L123" s="159"/>
      <c r="M123" s="154"/>
      <c r="N123" s="155"/>
    </row>
    <row r="124" spans="1:15" ht="20.100000000000001" customHeight="1">
      <c r="A124" s="67">
        <v>12</v>
      </c>
      <c r="B124" s="68" t="s">
        <v>231</v>
      </c>
      <c r="C124" s="67" t="s">
        <v>232</v>
      </c>
      <c r="D124" s="184">
        <v>68</v>
      </c>
      <c r="E124" s="184"/>
      <c r="F124" s="179"/>
      <c r="G124" s="201">
        <v>110</v>
      </c>
      <c r="H124" s="202"/>
      <c r="I124" s="185">
        <f t="shared" si="12"/>
        <v>7480</v>
      </c>
      <c r="J124" s="186"/>
      <c r="K124" s="199"/>
      <c r="L124" s="200"/>
      <c r="M124" s="185">
        <f t="shared" si="13"/>
        <v>7480</v>
      </c>
      <c r="N124" s="186"/>
    </row>
    <row r="125" spans="1:15" ht="13.8">
      <c r="A125" s="67"/>
      <c r="B125" s="68"/>
      <c r="C125" s="67"/>
      <c r="D125" s="182"/>
      <c r="E125" s="183"/>
      <c r="F125" s="180"/>
      <c r="G125" s="156"/>
      <c r="H125" s="157"/>
      <c r="I125" s="154"/>
      <c r="J125" s="155"/>
      <c r="K125" s="158"/>
      <c r="L125" s="159"/>
      <c r="M125" s="154"/>
      <c r="N125" s="155"/>
    </row>
    <row r="126" spans="1:15" ht="20.100000000000001" customHeight="1">
      <c r="A126" s="67">
        <v>13</v>
      </c>
      <c r="B126" s="68" t="s">
        <v>233</v>
      </c>
      <c r="C126" s="67" t="s">
        <v>234</v>
      </c>
      <c r="D126" s="184">
        <v>666</v>
      </c>
      <c r="E126" s="184"/>
      <c r="F126" s="179"/>
      <c r="G126" s="201">
        <v>60</v>
      </c>
      <c r="H126" s="202"/>
      <c r="I126" s="185">
        <f t="shared" si="12"/>
        <v>39960</v>
      </c>
      <c r="J126" s="186"/>
      <c r="K126" s="199"/>
      <c r="L126" s="200"/>
      <c r="M126" s="185">
        <f t="shared" si="13"/>
        <v>39960</v>
      </c>
      <c r="N126" s="186"/>
    </row>
    <row r="127" spans="1:15" ht="13.8">
      <c r="A127" s="67"/>
      <c r="B127" s="68"/>
      <c r="C127" s="67"/>
      <c r="D127" s="182"/>
      <c r="E127" s="183"/>
      <c r="F127" s="180"/>
      <c r="G127" s="156"/>
      <c r="H127" s="157"/>
      <c r="I127" s="154"/>
      <c r="J127" s="155"/>
      <c r="K127" s="158"/>
      <c r="L127" s="159"/>
      <c r="M127" s="154"/>
      <c r="N127" s="155"/>
    </row>
    <row r="128" spans="1:15" ht="20.100000000000001" customHeight="1">
      <c r="A128" s="67">
        <v>14</v>
      </c>
      <c r="B128" s="69" t="s">
        <v>235</v>
      </c>
      <c r="C128" s="67" t="s">
        <v>236</v>
      </c>
      <c r="D128" s="205"/>
      <c r="E128" s="205"/>
      <c r="F128" s="172"/>
      <c r="G128" s="199">
        <v>0</v>
      </c>
      <c r="H128" s="200"/>
      <c r="I128" s="185">
        <f t="shared" ref="I128" si="14">D128*G128</f>
        <v>0</v>
      </c>
      <c r="J128" s="186"/>
      <c r="K128" s="213"/>
      <c r="L128" s="214"/>
      <c r="M128" s="185">
        <f t="shared" ref="M128" si="15">I128-K128</f>
        <v>0</v>
      </c>
      <c r="N128" s="186"/>
      <c r="O128" s="128"/>
    </row>
    <row r="129" spans="1:14" ht="13.8">
      <c r="A129" s="70"/>
      <c r="B129" s="71"/>
      <c r="C129" s="94"/>
      <c r="D129" s="182"/>
      <c r="E129" s="183"/>
      <c r="F129" s="180"/>
      <c r="G129" s="182"/>
      <c r="H129" s="183"/>
      <c r="I129" s="199"/>
      <c r="J129" s="200"/>
      <c r="K129" s="199"/>
      <c r="L129" s="200"/>
      <c r="M129" s="199"/>
      <c r="N129" s="200"/>
    </row>
    <row r="130" spans="1:14" ht="20.100000000000001" customHeight="1">
      <c r="A130" s="70"/>
      <c r="B130" s="126" t="s">
        <v>245</v>
      </c>
      <c r="C130" s="65"/>
      <c r="D130" s="182"/>
      <c r="E130" s="183"/>
      <c r="F130" s="180"/>
      <c r="G130" s="182"/>
      <c r="H130" s="183"/>
      <c r="I130" s="209">
        <f>SUM(I102:I129)</f>
        <v>814844</v>
      </c>
      <c r="J130" s="210"/>
      <c r="K130" s="209">
        <f>SUM(K102:K129)</f>
        <v>0</v>
      </c>
      <c r="L130" s="210"/>
      <c r="M130" s="209">
        <f>I130-K130</f>
        <v>814844</v>
      </c>
      <c r="N130" s="210"/>
    </row>
    <row r="131" spans="1:14" ht="13.8">
      <c r="A131" s="70"/>
      <c r="B131" s="71"/>
      <c r="C131" s="129"/>
      <c r="D131" s="182"/>
      <c r="E131" s="183"/>
      <c r="F131" s="180"/>
      <c r="G131" s="182"/>
      <c r="H131" s="183"/>
      <c r="I131" s="208"/>
      <c r="J131" s="208"/>
      <c r="K131" s="208"/>
      <c r="L131" s="208"/>
      <c r="M131" s="212"/>
      <c r="N131" s="212"/>
    </row>
    <row r="132" spans="1:14" ht="15.6">
      <c r="A132" s="70"/>
      <c r="B132" s="71" t="s">
        <v>246</v>
      </c>
      <c r="C132" s="129"/>
      <c r="D132" s="182"/>
      <c r="E132" s="183"/>
      <c r="F132" s="180"/>
      <c r="G132" s="182"/>
      <c r="H132" s="183"/>
      <c r="I132" s="227">
        <f>J98+I130</f>
        <v>8722920.727</v>
      </c>
      <c r="J132" s="227"/>
      <c r="K132" s="211">
        <f>L98+K130</f>
        <v>6573086.6334999995</v>
      </c>
      <c r="L132" s="211"/>
      <c r="M132" s="211">
        <f>N98+M130</f>
        <v>2131647.7949999999</v>
      </c>
      <c r="N132" s="211"/>
    </row>
    <row r="133" spans="1:14" ht="13.8">
      <c r="A133" s="70"/>
      <c r="B133" s="71"/>
      <c r="C133" s="129"/>
      <c r="D133" s="182"/>
      <c r="E133" s="183"/>
      <c r="F133" s="180"/>
      <c r="G133" s="182"/>
      <c r="H133" s="183"/>
      <c r="I133" s="182"/>
      <c r="J133" s="183"/>
      <c r="K133" s="208"/>
      <c r="L133" s="208"/>
      <c r="M133" s="208"/>
      <c r="N133" s="208"/>
    </row>
    <row r="134" spans="1:14" ht="13.8">
      <c r="A134" s="70"/>
      <c r="B134" s="71"/>
      <c r="C134" s="129"/>
      <c r="D134" s="182"/>
      <c r="E134" s="183"/>
      <c r="F134" s="180"/>
      <c r="G134" s="182"/>
      <c r="H134" s="183"/>
      <c r="I134" s="182"/>
      <c r="J134" s="183"/>
      <c r="K134" s="182"/>
      <c r="L134" s="183"/>
      <c r="M134" s="182"/>
      <c r="N134" s="183"/>
    </row>
    <row r="135" spans="1:14" ht="18" customHeight="1">
      <c r="A135" s="130"/>
      <c r="B135" s="204"/>
      <c r="C135" s="204"/>
      <c r="D135" s="204"/>
      <c r="E135" s="204"/>
      <c r="F135" s="204"/>
      <c r="G135" s="204"/>
      <c r="H135" s="204"/>
      <c r="I135" s="204"/>
      <c r="J135" s="204"/>
      <c r="K135" s="204"/>
      <c r="L135" s="131"/>
      <c r="M135" s="107"/>
      <c r="N135" s="107"/>
    </row>
    <row r="140" spans="1:14">
      <c r="M140" s="1">
        <f>1175157+814844</f>
        <v>1990001</v>
      </c>
    </row>
  </sheetData>
  <mergeCells count="139">
    <mergeCell ref="M126:N126"/>
    <mergeCell ref="M128:N128"/>
    <mergeCell ref="K133:L133"/>
    <mergeCell ref="M133:N133"/>
    <mergeCell ref="I131:J131"/>
    <mergeCell ref="I129:J129"/>
    <mergeCell ref="I130:J130"/>
    <mergeCell ref="I132:J132"/>
    <mergeCell ref="K132:L132"/>
    <mergeCell ref="K130:L130"/>
    <mergeCell ref="K129:L129"/>
    <mergeCell ref="K131:L131"/>
    <mergeCell ref="M129:N129"/>
    <mergeCell ref="M130:N130"/>
    <mergeCell ref="M131:N131"/>
    <mergeCell ref="M132:N132"/>
    <mergeCell ref="K126:L126"/>
    <mergeCell ref="K128:L128"/>
    <mergeCell ref="K118:L118"/>
    <mergeCell ref="K120:L120"/>
    <mergeCell ref="K122:L122"/>
    <mergeCell ref="K124:L124"/>
    <mergeCell ref="F19:F20"/>
    <mergeCell ref="M118:N118"/>
    <mergeCell ref="M120:N120"/>
    <mergeCell ref="M122:N122"/>
    <mergeCell ref="M124:N124"/>
    <mergeCell ref="I118:J118"/>
    <mergeCell ref="G124:H124"/>
    <mergeCell ref="G126:H126"/>
    <mergeCell ref="G128:H128"/>
    <mergeCell ref="I102:J102"/>
    <mergeCell ref="I104:J104"/>
    <mergeCell ref="I106:J106"/>
    <mergeCell ref="I108:J108"/>
    <mergeCell ref="I110:J110"/>
    <mergeCell ref="I112:J112"/>
    <mergeCell ref="I114:J114"/>
    <mergeCell ref="I116:J116"/>
    <mergeCell ref="G116:H116"/>
    <mergeCell ref="G118:H118"/>
    <mergeCell ref="G120:H120"/>
    <mergeCell ref="G122:H122"/>
    <mergeCell ref="G104:H104"/>
    <mergeCell ref="G106:H106"/>
    <mergeCell ref="G108:H108"/>
    <mergeCell ref="I128:J128"/>
    <mergeCell ref="G102:H102"/>
    <mergeCell ref="I120:J120"/>
    <mergeCell ref="I122:J122"/>
    <mergeCell ref="I124:J124"/>
    <mergeCell ref="I126:J126"/>
    <mergeCell ref="M15:N15"/>
    <mergeCell ref="M16:N16"/>
    <mergeCell ref="D102:E102"/>
    <mergeCell ref="B135:K135"/>
    <mergeCell ref="D104:E104"/>
    <mergeCell ref="D106:E106"/>
    <mergeCell ref="D108:E108"/>
    <mergeCell ref="D110:E110"/>
    <mergeCell ref="D112:E112"/>
    <mergeCell ref="D114:E114"/>
    <mergeCell ref="D116:E116"/>
    <mergeCell ref="G110:H110"/>
    <mergeCell ref="G112:H112"/>
    <mergeCell ref="D128:E128"/>
    <mergeCell ref="M102:N102"/>
    <mergeCell ref="M104:N104"/>
    <mergeCell ref="M106:N106"/>
    <mergeCell ref="M108:N108"/>
    <mergeCell ref="M110:N110"/>
    <mergeCell ref="M112:N112"/>
    <mergeCell ref="D120:E120"/>
    <mergeCell ref="D122:E122"/>
    <mergeCell ref="D124:E124"/>
    <mergeCell ref="D126:E126"/>
    <mergeCell ref="A19:A20"/>
    <mergeCell ref="B19:B20"/>
    <mergeCell ref="G19:H19"/>
    <mergeCell ref="I19:J19"/>
    <mergeCell ref="K102:L102"/>
    <mergeCell ref="K104:L104"/>
    <mergeCell ref="K106:L106"/>
    <mergeCell ref="M116:N116"/>
    <mergeCell ref="M19:N19"/>
    <mergeCell ref="G114:H114"/>
    <mergeCell ref="K108:L108"/>
    <mergeCell ref="K110:L110"/>
    <mergeCell ref="K112:L112"/>
    <mergeCell ref="K114:L114"/>
    <mergeCell ref="K116:L116"/>
    <mergeCell ref="D109:E109"/>
    <mergeCell ref="D111:E111"/>
    <mergeCell ref="D113:E113"/>
    <mergeCell ref="D115:E115"/>
    <mergeCell ref="D117:E117"/>
    <mergeCell ref="D119:E119"/>
    <mergeCell ref="D118:E118"/>
    <mergeCell ref="M114:N114"/>
    <mergeCell ref="A1:L1"/>
    <mergeCell ref="A2:L2"/>
    <mergeCell ref="A3:L3"/>
    <mergeCell ref="A7:H7"/>
    <mergeCell ref="A5:H5"/>
    <mergeCell ref="D19:E19"/>
    <mergeCell ref="C19:C20"/>
    <mergeCell ref="K19:L19"/>
    <mergeCell ref="A9:H9"/>
    <mergeCell ref="A11:H11"/>
    <mergeCell ref="A17:B17"/>
    <mergeCell ref="A12:H12"/>
    <mergeCell ref="A15:B15"/>
    <mergeCell ref="A16:B16"/>
    <mergeCell ref="A13:C13"/>
    <mergeCell ref="A14:C14"/>
    <mergeCell ref="A101:N101"/>
    <mergeCell ref="D103:E103"/>
    <mergeCell ref="D105:E105"/>
    <mergeCell ref="D107:E107"/>
    <mergeCell ref="K134:L134"/>
    <mergeCell ref="M134:N134"/>
    <mergeCell ref="D134:E134"/>
    <mergeCell ref="G129:H129"/>
    <mergeCell ref="G130:H130"/>
    <mergeCell ref="G131:H131"/>
    <mergeCell ref="G132:H132"/>
    <mergeCell ref="G133:H133"/>
    <mergeCell ref="G134:H134"/>
    <mergeCell ref="I133:J133"/>
    <mergeCell ref="I134:J134"/>
    <mergeCell ref="D121:E121"/>
    <mergeCell ref="D123:E123"/>
    <mergeCell ref="D125:E125"/>
    <mergeCell ref="D127:E127"/>
    <mergeCell ref="D129:E129"/>
    <mergeCell ref="D130:E130"/>
    <mergeCell ref="D131:E131"/>
    <mergeCell ref="D132:E132"/>
    <mergeCell ref="D133:E133"/>
  </mergeCells>
  <printOptions horizontalCentered="1"/>
  <pageMargins left="0.25" right="0.25" top="0.75" bottom="0.75" header="0.3" footer="0.3"/>
  <pageSetup paperSize="9" scale="65" fitToHeight="0" orientation="landscape" r:id="rId1"/>
  <headerFooter>
    <oddFooter>&amp;C&amp;P</oddFooter>
  </headerFooter>
  <rowBreaks count="4" manualBreakCount="4">
    <brk id="51" max="13" man="1"/>
    <brk id="76" max="13" man="1"/>
    <brk id="81" max="13" man="1"/>
    <brk id="105" max="13" man="1"/>
  </rowBreaks>
  <colBreaks count="1" manualBreakCount="1">
    <brk id="3" max="1048575" man="1"/>
  </colBreaks>
  <ignoredErrors>
    <ignoredError sqref="L94:L95 K60 M94:M95 J94:J95 L9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view="pageBreakPreview" zoomScale="98" zoomScaleNormal="100" zoomScaleSheetLayoutView="98" workbookViewId="0">
      <selection sqref="A1:D2"/>
    </sheetView>
  </sheetViews>
  <sheetFormatPr defaultRowHeight="13.2"/>
  <cols>
    <col min="1" max="1" width="9.6640625" style="26" customWidth="1"/>
    <col min="2" max="2" width="28.88671875" style="26" customWidth="1"/>
    <col min="3" max="3" width="28.6640625" style="26" customWidth="1"/>
    <col min="4" max="4" width="11.5546875" style="26" customWidth="1"/>
    <col min="5" max="246" width="9.109375" style="26"/>
    <col min="247" max="247" width="9.6640625" style="26" customWidth="1"/>
    <col min="248" max="248" width="28.33203125" style="26" customWidth="1"/>
    <col min="249" max="249" width="26.6640625" style="26" customWidth="1"/>
    <col min="250" max="250" width="32" style="26" customWidth="1"/>
    <col min="251" max="251" width="8.109375" style="26" customWidth="1"/>
    <col min="252" max="252" width="12.5546875" style="26" customWidth="1"/>
    <col min="253" max="253" width="12.44140625" style="26" customWidth="1"/>
    <col min="254" max="254" width="15.6640625" style="26" customWidth="1"/>
    <col min="255" max="255" width="15.33203125" style="26" customWidth="1"/>
    <col min="256" max="502" width="9.109375" style="26"/>
    <col min="503" max="503" width="9.6640625" style="26" customWidth="1"/>
    <col min="504" max="504" width="28.33203125" style="26" customWidth="1"/>
    <col min="505" max="505" width="26.6640625" style="26" customWidth="1"/>
    <col min="506" max="506" width="32" style="26" customWidth="1"/>
    <col min="507" max="507" width="8.109375" style="26" customWidth="1"/>
    <col min="508" max="508" width="12.5546875" style="26" customWidth="1"/>
    <col min="509" max="509" width="12.44140625" style="26" customWidth="1"/>
    <col min="510" max="510" width="15.6640625" style="26" customWidth="1"/>
    <col min="511" max="511" width="15.33203125" style="26" customWidth="1"/>
    <col min="512" max="758" width="9.109375" style="26"/>
    <col min="759" max="759" width="9.6640625" style="26" customWidth="1"/>
    <col min="760" max="760" width="28.33203125" style="26" customWidth="1"/>
    <col min="761" max="761" width="26.6640625" style="26" customWidth="1"/>
    <col min="762" max="762" width="32" style="26" customWidth="1"/>
    <col min="763" max="763" width="8.109375" style="26" customWidth="1"/>
    <col min="764" max="764" width="12.5546875" style="26" customWidth="1"/>
    <col min="765" max="765" width="12.44140625" style="26" customWidth="1"/>
    <col min="766" max="766" width="15.6640625" style="26" customWidth="1"/>
    <col min="767" max="767" width="15.33203125" style="26" customWidth="1"/>
    <col min="768" max="1014" width="9.109375" style="26"/>
    <col min="1015" max="1015" width="9.6640625" style="26" customWidth="1"/>
    <col min="1016" max="1016" width="28.33203125" style="26" customWidth="1"/>
    <col min="1017" max="1017" width="26.6640625" style="26" customWidth="1"/>
    <col min="1018" max="1018" width="32" style="26" customWidth="1"/>
    <col min="1019" max="1019" width="8.109375" style="26" customWidth="1"/>
    <col min="1020" max="1020" width="12.5546875" style="26" customWidth="1"/>
    <col min="1021" max="1021" width="12.44140625" style="26" customWidth="1"/>
    <col min="1022" max="1022" width="15.6640625" style="26" customWidth="1"/>
    <col min="1023" max="1023" width="15.33203125" style="26" customWidth="1"/>
    <col min="1024" max="1270" width="9.109375" style="26"/>
    <col min="1271" max="1271" width="9.6640625" style="26" customWidth="1"/>
    <col min="1272" max="1272" width="28.33203125" style="26" customWidth="1"/>
    <col min="1273" max="1273" width="26.6640625" style="26" customWidth="1"/>
    <col min="1274" max="1274" width="32" style="26" customWidth="1"/>
    <col min="1275" max="1275" width="8.109375" style="26" customWidth="1"/>
    <col min="1276" max="1276" width="12.5546875" style="26" customWidth="1"/>
    <col min="1277" max="1277" width="12.44140625" style="26" customWidth="1"/>
    <col min="1278" max="1278" width="15.6640625" style="26" customWidth="1"/>
    <col min="1279" max="1279" width="15.33203125" style="26" customWidth="1"/>
    <col min="1280" max="1526" width="9.109375" style="26"/>
    <col min="1527" max="1527" width="9.6640625" style="26" customWidth="1"/>
    <col min="1528" max="1528" width="28.33203125" style="26" customWidth="1"/>
    <col min="1529" max="1529" width="26.6640625" style="26" customWidth="1"/>
    <col min="1530" max="1530" width="32" style="26" customWidth="1"/>
    <col min="1531" max="1531" width="8.109375" style="26" customWidth="1"/>
    <col min="1532" max="1532" width="12.5546875" style="26" customWidth="1"/>
    <col min="1533" max="1533" width="12.44140625" style="26" customWidth="1"/>
    <col min="1534" max="1534" width="15.6640625" style="26" customWidth="1"/>
    <col min="1535" max="1535" width="15.33203125" style="26" customWidth="1"/>
    <col min="1536" max="1782" width="9.109375" style="26"/>
    <col min="1783" max="1783" width="9.6640625" style="26" customWidth="1"/>
    <col min="1784" max="1784" width="28.33203125" style="26" customWidth="1"/>
    <col min="1785" max="1785" width="26.6640625" style="26" customWidth="1"/>
    <col min="1786" max="1786" width="32" style="26" customWidth="1"/>
    <col min="1787" max="1787" width="8.109375" style="26" customWidth="1"/>
    <col min="1788" max="1788" width="12.5546875" style="26" customWidth="1"/>
    <col min="1789" max="1789" width="12.44140625" style="26" customWidth="1"/>
    <col min="1790" max="1790" width="15.6640625" style="26" customWidth="1"/>
    <col min="1791" max="1791" width="15.33203125" style="26" customWidth="1"/>
    <col min="1792" max="2038" width="9.109375" style="26"/>
    <col min="2039" max="2039" width="9.6640625" style="26" customWidth="1"/>
    <col min="2040" max="2040" width="28.33203125" style="26" customWidth="1"/>
    <col min="2041" max="2041" width="26.6640625" style="26" customWidth="1"/>
    <col min="2042" max="2042" width="32" style="26" customWidth="1"/>
    <col min="2043" max="2043" width="8.109375" style="26" customWidth="1"/>
    <col min="2044" max="2044" width="12.5546875" style="26" customWidth="1"/>
    <col min="2045" max="2045" width="12.44140625" style="26" customWidth="1"/>
    <col min="2046" max="2046" width="15.6640625" style="26" customWidth="1"/>
    <col min="2047" max="2047" width="15.33203125" style="26" customWidth="1"/>
    <col min="2048" max="2294" width="9.109375" style="26"/>
    <col min="2295" max="2295" width="9.6640625" style="26" customWidth="1"/>
    <col min="2296" max="2296" width="28.33203125" style="26" customWidth="1"/>
    <col min="2297" max="2297" width="26.6640625" style="26" customWidth="1"/>
    <col min="2298" max="2298" width="32" style="26" customWidth="1"/>
    <col min="2299" max="2299" width="8.109375" style="26" customWidth="1"/>
    <col min="2300" max="2300" width="12.5546875" style="26" customWidth="1"/>
    <col min="2301" max="2301" width="12.44140625" style="26" customWidth="1"/>
    <col min="2302" max="2302" width="15.6640625" style="26" customWidth="1"/>
    <col min="2303" max="2303" width="15.33203125" style="26" customWidth="1"/>
    <col min="2304" max="2550" width="9.109375" style="26"/>
    <col min="2551" max="2551" width="9.6640625" style="26" customWidth="1"/>
    <col min="2552" max="2552" width="28.33203125" style="26" customWidth="1"/>
    <col min="2553" max="2553" width="26.6640625" style="26" customWidth="1"/>
    <col min="2554" max="2554" width="32" style="26" customWidth="1"/>
    <col min="2555" max="2555" width="8.109375" style="26" customWidth="1"/>
    <col min="2556" max="2556" width="12.5546875" style="26" customWidth="1"/>
    <col min="2557" max="2557" width="12.44140625" style="26" customWidth="1"/>
    <col min="2558" max="2558" width="15.6640625" style="26" customWidth="1"/>
    <col min="2559" max="2559" width="15.33203125" style="26" customWidth="1"/>
    <col min="2560" max="2806" width="9.109375" style="26"/>
    <col min="2807" max="2807" width="9.6640625" style="26" customWidth="1"/>
    <col min="2808" max="2808" width="28.33203125" style="26" customWidth="1"/>
    <col min="2809" max="2809" width="26.6640625" style="26" customWidth="1"/>
    <col min="2810" max="2810" width="32" style="26" customWidth="1"/>
    <col min="2811" max="2811" width="8.109375" style="26" customWidth="1"/>
    <col min="2812" max="2812" width="12.5546875" style="26" customWidth="1"/>
    <col min="2813" max="2813" width="12.44140625" style="26" customWidth="1"/>
    <col min="2814" max="2814" width="15.6640625" style="26" customWidth="1"/>
    <col min="2815" max="2815" width="15.33203125" style="26" customWidth="1"/>
    <col min="2816" max="3062" width="9.109375" style="26"/>
    <col min="3063" max="3063" width="9.6640625" style="26" customWidth="1"/>
    <col min="3064" max="3064" width="28.33203125" style="26" customWidth="1"/>
    <col min="3065" max="3065" width="26.6640625" style="26" customWidth="1"/>
    <col min="3066" max="3066" width="32" style="26" customWidth="1"/>
    <col min="3067" max="3067" width="8.109375" style="26" customWidth="1"/>
    <col min="3068" max="3068" width="12.5546875" style="26" customWidth="1"/>
    <col min="3069" max="3069" width="12.44140625" style="26" customWidth="1"/>
    <col min="3070" max="3070" width="15.6640625" style="26" customWidth="1"/>
    <col min="3071" max="3071" width="15.33203125" style="26" customWidth="1"/>
    <col min="3072" max="3318" width="9.109375" style="26"/>
    <col min="3319" max="3319" width="9.6640625" style="26" customWidth="1"/>
    <col min="3320" max="3320" width="28.33203125" style="26" customWidth="1"/>
    <col min="3321" max="3321" width="26.6640625" style="26" customWidth="1"/>
    <col min="3322" max="3322" width="32" style="26" customWidth="1"/>
    <col min="3323" max="3323" width="8.109375" style="26" customWidth="1"/>
    <col min="3324" max="3324" width="12.5546875" style="26" customWidth="1"/>
    <col min="3325" max="3325" width="12.44140625" style="26" customWidth="1"/>
    <col min="3326" max="3326" width="15.6640625" style="26" customWidth="1"/>
    <col min="3327" max="3327" width="15.33203125" style="26" customWidth="1"/>
    <col min="3328" max="3574" width="9.109375" style="26"/>
    <col min="3575" max="3575" width="9.6640625" style="26" customWidth="1"/>
    <col min="3576" max="3576" width="28.33203125" style="26" customWidth="1"/>
    <col min="3577" max="3577" width="26.6640625" style="26" customWidth="1"/>
    <col min="3578" max="3578" width="32" style="26" customWidth="1"/>
    <col min="3579" max="3579" width="8.109375" style="26" customWidth="1"/>
    <col min="3580" max="3580" width="12.5546875" style="26" customWidth="1"/>
    <col min="3581" max="3581" width="12.44140625" style="26" customWidth="1"/>
    <col min="3582" max="3582" width="15.6640625" style="26" customWidth="1"/>
    <col min="3583" max="3583" width="15.33203125" style="26" customWidth="1"/>
    <col min="3584" max="3830" width="9.109375" style="26"/>
    <col min="3831" max="3831" width="9.6640625" style="26" customWidth="1"/>
    <col min="3832" max="3832" width="28.33203125" style="26" customWidth="1"/>
    <col min="3833" max="3833" width="26.6640625" style="26" customWidth="1"/>
    <col min="3834" max="3834" width="32" style="26" customWidth="1"/>
    <col min="3835" max="3835" width="8.109375" style="26" customWidth="1"/>
    <col min="3836" max="3836" width="12.5546875" style="26" customWidth="1"/>
    <col min="3837" max="3837" width="12.44140625" style="26" customWidth="1"/>
    <col min="3838" max="3838" width="15.6640625" style="26" customWidth="1"/>
    <col min="3839" max="3839" width="15.33203125" style="26" customWidth="1"/>
    <col min="3840" max="4086" width="9.109375" style="26"/>
    <col min="4087" max="4087" width="9.6640625" style="26" customWidth="1"/>
    <col min="4088" max="4088" width="28.33203125" style="26" customWidth="1"/>
    <col min="4089" max="4089" width="26.6640625" style="26" customWidth="1"/>
    <col min="4090" max="4090" width="32" style="26" customWidth="1"/>
    <col min="4091" max="4091" width="8.109375" style="26" customWidth="1"/>
    <col min="4092" max="4092" width="12.5546875" style="26" customWidth="1"/>
    <col min="4093" max="4093" width="12.44140625" style="26" customWidth="1"/>
    <col min="4094" max="4094" width="15.6640625" style="26" customWidth="1"/>
    <col min="4095" max="4095" width="15.33203125" style="26" customWidth="1"/>
    <col min="4096" max="4342" width="9.109375" style="26"/>
    <col min="4343" max="4343" width="9.6640625" style="26" customWidth="1"/>
    <col min="4344" max="4344" width="28.33203125" style="26" customWidth="1"/>
    <col min="4345" max="4345" width="26.6640625" style="26" customWidth="1"/>
    <col min="4346" max="4346" width="32" style="26" customWidth="1"/>
    <col min="4347" max="4347" width="8.109375" style="26" customWidth="1"/>
    <col min="4348" max="4348" width="12.5546875" style="26" customWidth="1"/>
    <col min="4349" max="4349" width="12.44140625" style="26" customWidth="1"/>
    <col min="4350" max="4350" width="15.6640625" style="26" customWidth="1"/>
    <col min="4351" max="4351" width="15.33203125" style="26" customWidth="1"/>
    <col min="4352" max="4598" width="9.109375" style="26"/>
    <col min="4599" max="4599" width="9.6640625" style="26" customWidth="1"/>
    <col min="4600" max="4600" width="28.33203125" style="26" customWidth="1"/>
    <col min="4601" max="4601" width="26.6640625" style="26" customWidth="1"/>
    <col min="4602" max="4602" width="32" style="26" customWidth="1"/>
    <col min="4603" max="4603" width="8.109375" style="26" customWidth="1"/>
    <col min="4604" max="4604" width="12.5546875" style="26" customWidth="1"/>
    <col min="4605" max="4605" width="12.44140625" style="26" customWidth="1"/>
    <col min="4606" max="4606" width="15.6640625" style="26" customWidth="1"/>
    <col min="4607" max="4607" width="15.33203125" style="26" customWidth="1"/>
    <col min="4608" max="4854" width="9.109375" style="26"/>
    <col min="4855" max="4855" width="9.6640625" style="26" customWidth="1"/>
    <col min="4856" max="4856" width="28.33203125" style="26" customWidth="1"/>
    <col min="4857" max="4857" width="26.6640625" style="26" customWidth="1"/>
    <col min="4858" max="4858" width="32" style="26" customWidth="1"/>
    <col min="4859" max="4859" width="8.109375" style="26" customWidth="1"/>
    <col min="4860" max="4860" width="12.5546875" style="26" customWidth="1"/>
    <col min="4861" max="4861" width="12.44140625" style="26" customWidth="1"/>
    <col min="4862" max="4862" width="15.6640625" style="26" customWidth="1"/>
    <col min="4863" max="4863" width="15.33203125" style="26" customWidth="1"/>
    <col min="4864" max="5110" width="9.109375" style="26"/>
    <col min="5111" max="5111" width="9.6640625" style="26" customWidth="1"/>
    <col min="5112" max="5112" width="28.33203125" style="26" customWidth="1"/>
    <col min="5113" max="5113" width="26.6640625" style="26" customWidth="1"/>
    <col min="5114" max="5114" width="32" style="26" customWidth="1"/>
    <col min="5115" max="5115" width="8.109375" style="26" customWidth="1"/>
    <col min="5116" max="5116" width="12.5546875" style="26" customWidth="1"/>
    <col min="5117" max="5117" width="12.44140625" style="26" customWidth="1"/>
    <col min="5118" max="5118" width="15.6640625" style="26" customWidth="1"/>
    <col min="5119" max="5119" width="15.33203125" style="26" customWidth="1"/>
    <col min="5120" max="5366" width="9.109375" style="26"/>
    <col min="5367" max="5367" width="9.6640625" style="26" customWidth="1"/>
    <col min="5368" max="5368" width="28.33203125" style="26" customWidth="1"/>
    <col min="5369" max="5369" width="26.6640625" style="26" customWidth="1"/>
    <col min="5370" max="5370" width="32" style="26" customWidth="1"/>
    <col min="5371" max="5371" width="8.109375" style="26" customWidth="1"/>
    <col min="5372" max="5372" width="12.5546875" style="26" customWidth="1"/>
    <col min="5373" max="5373" width="12.44140625" style="26" customWidth="1"/>
    <col min="5374" max="5374" width="15.6640625" style="26" customWidth="1"/>
    <col min="5375" max="5375" width="15.33203125" style="26" customWidth="1"/>
    <col min="5376" max="5622" width="9.109375" style="26"/>
    <col min="5623" max="5623" width="9.6640625" style="26" customWidth="1"/>
    <col min="5624" max="5624" width="28.33203125" style="26" customWidth="1"/>
    <col min="5625" max="5625" width="26.6640625" style="26" customWidth="1"/>
    <col min="5626" max="5626" width="32" style="26" customWidth="1"/>
    <col min="5627" max="5627" width="8.109375" style="26" customWidth="1"/>
    <col min="5628" max="5628" width="12.5546875" style="26" customWidth="1"/>
    <col min="5629" max="5629" width="12.44140625" style="26" customWidth="1"/>
    <col min="5630" max="5630" width="15.6640625" style="26" customWidth="1"/>
    <col min="5631" max="5631" width="15.33203125" style="26" customWidth="1"/>
    <col min="5632" max="5878" width="9.109375" style="26"/>
    <col min="5879" max="5879" width="9.6640625" style="26" customWidth="1"/>
    <col min="5880" max="5880" width="28.33203125" style="26" customWidth="1"/>
    <col min="5881" max="5881" width="26.6640625" style="26" customWidth="1"/>
    <col min="5882" max="5882" width="32" style="26" customWidth="1"/>
    <col min="5883" max="5883" width="8.109375" style="26" customWidth="1"/>
    <col min="5884" max="5884" width="12.5546875" style="26" customWidth="1"/>
    <col min="5885" max="5885" width="12.44140625" style="26" customWidth="1"/>
    <col min="5886" max="5886" width="15.6640625" style="26" customWidth="1"/>
    <col min="5887" max="5887" width="15.33203125" style="26" customWidth="1"/>
    <col min="5888" max="6134" width="9.109375" style="26"/>
    <col min="6135" max="6135" width="9.6640625" style="26" customWidth="1"/>
    <col min="6136" max="6136" width="28.33203125" style="26" customWidth="1"/>
    <col min="6137" max="6137" width="26.6640625" style="26" customWidth="1"/>
    <col min="6138" max="6138" width="32" style="26" customWidth="1"/>
    <col min="6139" max="6139" width="8.109375" style="26" customWidth="1"/>
    <col min="6140" max="6140" width="12.5546875" style="26" customWidth="1"/>
    <col min="6141" max="6141" width="12.44140625" style="26" customWidth="1"/>
    <col min="6142" max="6142" width="15.6640625" style="26" customWidth="1"/>
    <col min="6143" max="6143" width="15.33203125" style="26" customWidth="1"/>
    <col min="6144" max="6390" width="9.109375" style="26"/>
    <col min="6391" max="6391" width="9.6640625" style="26" customWidth="1"/>
    <col min="6392" max="6392" width="28.33203125" style="26" customWidth="1"/>
    <col min="6393" max="6393" width="26.6640625" style="26" customWidth="1"/>
    <col min="6394" max="6394" width="32" style="26" customWidth="1"/>
    <col min="6395" max="6395" width="8.109375" style="26" customWidth="1"/>
    <col min="6396" max="6396" width="12.5546875" style="26" customWidth="1"/>
    <col min="6397" max="6397" width="12.44140625" style="26" customWidth="1"/>
    <col min="6398" max="6398" width="15.6640625" style="26" customWidth="1"/>
    <col min="6399" max="6399" width="15.33203125" style="26" customWidth="1"/>
    <col min="6400" max="6646" width="9.109375" style="26"/>
    <col min="6647" max="6647" width="9.6640625" style="26" customWidth="1"/>
    <col min="6648" max="6648" width="28.33203125" style="26" customWidth="1"/>
    <col min="6649" max="6649" width="26.6640625" style="26" customWidth="1"/>
    <col min="6650" max="6650" width="32" style="26" customWidth="1"/>
    <col min="6651" max="6651" width="8.109375" style="26" customWidth="1"/>
    <col min="6652" max="6652" width="12.5546875" style="26" customWidth="1"/>
    <col min="6653" max="6653" width="12.44140625" style="26" customWidth="1"/>
    <col min="6654" max="6654" width="15.6640625" style="26" customWidth="1"/>
    <col min="6655" max="6655" width="15.33203125" style="26" customWidth="1"/>
    <col min="6656" max="6902" width="9.109375" style="26"/>
    <col min="6903" max="6903" width="9.6640625" style="26" customWidth="1"/>
    <col min="6904" max="6904" width="28.33203125" style="26" customWidth="1"/>
    <col min="6905" max="6905" width="26.6640625" style="26" customWidth="1"/>
    <col min="6906" max="6906" width="32" style="26" customWidth="1"/>
    <col min="6907" max="6907" width="8.109375" style="26" customWidth="1"/>
    <col min="6908" max="6908" width="12.5546875" style="26" customWidth="1"/>
    <col min="6909" max="6909" width="12.44140625" style="26" customWidth="1"/>
    <col min="6910" max="6910" width="15.6640625" style="26" customWidth="1"/>
    <col min="6911" max="6911" width="15.33203125" style="26" customWidth="1"/>
    <col min="6912" max="7158" width="9.109375" style="26"/>
    <col min="7159" max="7159" width="9.6640625" style="26" customWidth="1"/>
    <col min="7160" max="7160" width="28.33203125" style="26" customWidth="1"/>
    <col min="7161" max="7161" width="26.6640625" style="26" customWidth="1"/>
    <col min="7162" max="7162" width="32" style="26" customWidth="1"/>
    <col min="7163" max="7163" width="8.109375" style="26" customWidth="1"/>
    <col min="7164" max="7164" width="12.5546875" style="26" customWidth="1"/>
    <col min="7165" max="7165" width="12.44140625" style="26" customWidth="1"/>
    <col min="7166" max="7166" width="15.6640625" style="26" customWidth="1"/>
    <col min="7167" max="7167" width="15.33203125" style="26" customWidth="1"/>
    <col min="7168" max="7414" width="9.109375" style="26"/>
    <col min="7415" max="7415" width="9.6640625" style="26" customWidth="1"/>
    <col min="7416" max="7416" width="28.33203125" style="26" customWidth="1"/>
    <col min="7417" max="7417" width="26.6640625" style="26" customWidth="1"/>
    <col min="7418" max="7418" width="32" style="26" customWidth="1"/>
    <col min="7419" max="7419" width="8.109375" style="26" customWidth="1"/>
    <col min="7420" max="7420" width="12.5546875" style="26" customWidth="1"/>
    <col min="7421" max="7421" width="12.44140625" style="26" customWidth="1"/>
    <col min="7422" max="7422" width="15.6640625" style="26" customWidth="1"/>
    <col min="7423" max="7423" width="15.33203125" style="26" customWidth="1"/>
    <col min="7424" max="7670" width="9.109375" style="26"/>
    <col min="7671" max="7671" width="9.6640625" style="26" customWidth="1"/>
    <col min="7672" max="7672" width="28.33203125" style="26" customWidth="1"/>
    <col min="7673" max="7673" width="26.6640625" style="26" customWidth="1"/>
    <col min="7674" max="7674" width="32" style="26" customWidth="1"/>
    <col min="7675" max="7675" width="8.109375" style="26" customWidth="1"/>
    <col min="7676" max="7676" width="12.5546875" style="26" customWidth="1"/>
    <col min="7677" max="7677" width="12.44140625" style="26" customWidth="1"/>
    <col min="7678" max="7678" width="15.6640625" style="26" customWidth="1"/>
    <col min="7679" max="7679" width="15.33203125" style="26" customWidth="1"/>
    <col min="7680" max="7926" width="9.109375" style="26"/>
    <col min="7927" max="7927" width="9.6640625" style="26" customWidth="1"/>
    <col min="7928" max="7928" width="28.33203125" style="26" customWidth="1"/>
    <col min="7929" max="7929" width="26.6640625" style="26" customWidth="1"/>
    <col min="7930" max="7930" width="32" style="26" customWidth="1"/>
    <col min="7931" max="7931" width="8.109375" style="26" customWidth="1"/>
    <col min="7932" max="7932" width="12.5546875" style="26" customWidth="1"/>
    <col min="7933" max="7933" width="12.44140625" style="26" customWidth="1"/>
    <col min="7934" max="7934" width="15.6640625" style="26" customWidth="1"/>
    <col min="7935" max="7935" width="15.33203125" style="26" customWidth="1"/>
    <col min="7936" max="8182" width="9.109375" style="26"/>
    <col min="8183" max="8183" width="9.6640625" style="26" customWidth="1"/>
    <col min="8184" max="8184" width="28.33203125" style="26" customWidth="1"/>
    <col min="8185" max="8185" width="26.6640625" style="26" customWidth="1"/>
    <col min="8186" max="8186" width="32" style="26" customWidth="1"/>
    <col min="8187" max="8187" width="8.109375" style="26" customWidth="1"/>
    <col min="8188" max="8188" width="12.5546875" style="26" customWidth="1"/>
    <col min="8189" max="8189" width="12.44140625" style="26" customWidth="1"/>
    <col min="8190" max="8190" width="15.6640625" style="26" customWidth="1"/>
    <col min="8191" max="8191" width="15.33203125" style="26" customWidth="1"/>
    <col min="8192" max="8438" width="9.109375" style="26"/>
    <col min="8439" max="8439" width="9.6640625" style="26" customWidth="1"/>
    <col min="8440" max="8440" width="28.33203125" style="26" customWidth="1"/>
    <col min="8441" max="8441" width="26.6640625" style="26" customWidth="1"/>
    <col min="8442" max="8442" width="32" style="26" customWidth="1"/>
    <col min="8443" max="8443" width="8.109375" style="26" customWidth="1"/>
    <col min="8444" max="8444" width="12.5546875" style="26" customWidth="1"/>
    <col min="8445" max="8445" width="12.44140625" style="26" customWidth="1"/>
    <col min="8446" max="8446" width="15.6640625" style="26" customWidth="1"/>
    <col min="8447" max="8447" width="15.33203125" style="26" customWidth="1"/>
    <col min="8448" max="8694" width="9.109375" style="26"/>
    <col min="8695" max="8695" width="9.6640625" style="26" customWidth="1"/>
    <col min="8696" max="8696" width="28.33203125" style="26" customWidth="1"/>
    <col min="8697" max="8697" width="26.6640625" style="26" customWidth="1"/>
    <col min="8698" max="8698" width="32" style="26" customWidth="1"/>
    <col min="8699" max="8699" width="8.109375" style="26" customWidth="1"/>
    <col min="8700" max="8700" width="12.5546875" style="26" customWidth="1"/>
    <col min="8701" max="8701" width="12.44140625" style="26" customWidth="1"/>
    <col min="8702" max="8702" width="15.6640625" style="26" customWidth="1"/>
    <col min="8703" max="8703" width="15.33203125" style="26" customWidth="1"/>
    <col min="8704" max="8950" width="9.109375" style="26"/>
    <col min="8951" max="8951" width="9.6640625" style="26" customWidth="1"/>
    <col min="8952" max="8952" width="28.33203125" style="26" customWidth="1"/>
    <col min="8953" max="8953" width="26.6640625" style="26" customWidth="1"/>
    <col min="8954" max="8954" width="32" style="26" customWidth="1"/>
    <col min="8955" max="8955" width="8.109375" style="26" customWidth="1"/>
    <col min="8956" max="8956" width="12.5546875" style="26" customWidth="1"/>
    <col min="8957" max="8957" width="12.44140625" style="26" customWidth="1"/>
    <col min="8958" max="8958" width="15.6640625" style="26" customWidth="1"/>
    <col min="8959" max="8959" width="15.33203125" style="26" customWidth="1"/>
    <col min="8960" max="9206" width="9.109375" style="26"/>
    <col min="9207" max="9207" width="9.6640625" style="26" customWidth="1"/>
    <col min="9208" max="9208" width="28.33203125" style="26" customWidth="1"/>
    <col min="9209" max="9209" width="26.6640625" style="26" customWidth="1"/>
    <col min="9210" max="9210" width="32" style="26" customWidth="1"/>
    <col min="9211" max="9211" width="8.109375" style="26" customWidth="1"/>
    <col min="9212" max="9212" width="12.5546875" style="26" customWidth="1"/>
    <col min="9213" max="9213" width="12.44140625" style="26" customWidth="1"/>
    <col min="9214" max="9214" width="15.6640625" style="26" customWidth="1"/>
    <col min="9215" max="9215" width="15.33203125" style="26" customWidth="1"/>
    <col min="9216" max="9462" width="9.109375" style="26"/>
    <col min="9463" max="9463" width="9.6640625" style="26" customWidth="1"/>
    <col min="9464" max="9464" width="28.33203125" style="26" customWidth="1"/>
    <col min="9465" max="9465" width="26.6640625" style="26" customWidth="1"/>
    <col min="9466" max="9466" width="32" style="26" customWidth="1"/>
    <col min="9467" max="9467" width="8.109375" style="26" customWidth="1"/>
    <col min="9468" max="9468" width="12.5546875" style="26" customWidth="1"/>
    <col min="9469" max="9469" width="12.44140625" style="26" customWidth="1"/>
    <col min="9470" max="9470" width="15.6640625" style="26" customWidth="1"/>
    <col min="9471" max="9471" width="15.33203125" style="26" customWidth="1"/>
    <col min="9472" max="9718" width="9.109375" style="26"/>
    <col min="9719" max="9719" width="9.6640625" style="26" customWidth="1"/>
    <col min="9720" max="9720" width="28.33203125" style="26" customWidth="1"/>
    <col min="9721" max="9721" width="26.6640625" style="26" customWidth="1"/>
    <col min="9722" max="9722" width="32" style="26" customWidth="1"/>
    <col min="9723" max="9723" width="8.109375" style="26" customWidth="1"/>
    <col min="9724" max="9724" width="12.5546875" style="26" customWidth="1"/>
    <col min="9725" max="9725" width="12.44140625" style="26" customWidth="1"/>
    <col min="9726" max="9726" width="15.6640625" style="26" customWidth="1"/>
    <col min="9727" max="9727" width="15.33203125" style="26" customWidth="1"/>
    <col min="9728" max="9974" width="9.109375" style="26"/>
    <col min="9975" max="9975" width="9.6640625" style="26" customWidth="1"/>
    <col min="9976" max="9976" width="28.33203125" style="26" customWidth="1"/>
    <col min="9977" max="9977" width="26.6640625" style="26" customWidth="1"/>
    <col min="9978" max="9978" width="32" style="26" customWidth="1"/>
    <col min="9979" max="9979" width="8.109375" style="26" customWidth="1"/>
    <col min="9980" max="9980" width="12.5546875" style="26" customWidth="1"/>
    <col min="9981" max="9981" width="12.44140625" style="26" customWidth="1"/>
    <col min="9982" max="9982" width="15.6640625" style="26" customWidth="1"/>
    <col min="9983" max="9983" width="15.33203125" style="26" customWidth="1"/>
    <col min="9984" max="10230" width="9.109375" style="26"/>
    <col min="10231" max="10231" width="9.6640625" style="26" customWidth="1"/>
    <col min="10232" max="10232" width="28.33203125" style="26" customWidth="1"/>
    <col min="10233" max="10233" width="26.6640625" style="26" customWidth="1"/>
    <col min="10234" max="10234" width="32" style="26" customWidth="1"/>
    <col min="10235" max="10235" width="8.109375" style="26" customWidth="1"/>
    <col min="10236" max="10236" width="12.5546875" style="26" customWidth="1"/>
    <col min="10237" max="10237" width="12.44140625" style="26" customWidth="1"/>
    <col min="10238" max="10238" width="15.6640625" style="26" customWidth="1"/>
    <col min="10239" max="10239" width="15.33203125" style="26" customWidth="1"/>
    <col min="10240" max="10486" width="9.109375" style="26"/>
    <col min="10487" max="10487" width="9.6640625" style="26" customWidth="1"/>
    <col min="10488" max="10488" width="28.33203125" style="26" customWidth="1"/>
    <col min="10489" max="10489" width="26.6640625" style="26" customWidth="1"/>
    <col min="10490" max="10490" width="32" style="26" customWidth="1"/>
    <col min="10491" max="10491" width="8.109375" style="26" customWidth="1"/>
    <col min="10492" max="10492" width="12.5546875" style="26" customWidth="1"/>
    <col min="10493" max="10493" width="12.44140625" style="26" customWidth="1"/>
    <col min="10494" max="10494" width="15.6640625" style="26" customWidth="1"/>
    <col min="10495" max="10495" width="15.33203125" style="26" customWidth="1"/>
    <col min="10496" max="10742" width="9.109375" style="26"/>
    <col min="10743" max="10743" width="9.6640625" style="26" customWidth="1"/>
    <col min="10744" max="10744" width="28.33203125" style="26" customWidth="1"/>
    <col min="10745" max="10745" width="26.6640625" style="26" customWidth="1"/>
    <col min="10746" max="10746" width="32" style="26" customWidth="1"/>
    <col min="10747" max="10747" width="8.109375" style="26" customWidth="1"/>
    <col min="10748" max="10748" width="12.5546875" style="26" customWidth="1"/>
    <col min="10749" max="10749" width="12.44140625" style="26" customWidth="1"/>
    <col min="10750" max="10750" width="15.6640625" style="26" customWidth="1"/>
    <col min="10751" max="10751" width="15.33203125" style="26" customWidth="1"/>
    <col min="10752" max="10998" width="9.109375" style="26"/>
    <col min="10999" max="10999" width="9.6640625" style="26" customWidth="1"/>
    <col min="11000" max="11000" width="28.33203125" style="26" customWidth="1"/>
    <col min="11001" max="11001" width="26.6640625" style="26" customWidth="1"/>
    <col min="11002" max="11002" width="32" style="26" customWidth="1"/>
    <col min="11003" max="11003" width="8.109375" style="26" customWidth="1"/>
    <col min="11004" max="11004" width="12.5546875" style="26" customWidth="1"/>
    <col min="11005" max="11005" width="12.44140625" style="26" customWidth="1"/>
    <col min="11006" max="11006" width="15.6640625" style="26" customWidth="1"/>
    <col min="11007" max="11007" width="15.33203125" style="26" customWidth="1"/>
    <col min="11008" max="11254" width="9.109375" style="26"/>
    <col min="11255" max="11255" width="9.6640625" style="26" customWidth="1"/>
    <col min="11256" max="11256" width="28.33203125" style="26" customWidth="1"/>
    <col min="11257" max="11257" width="26.6640625" style="26" customWidth="1"/>
    <col min="11258" max="11258" width="32" style="26" customWidth="1"/>
    <col min="11259" max="11259" width="8.109375" style="26" customWidth="1"/>
    <col min="11260" max="11260" width="12.5546875" style="26" customWidth="1"/>
    <col min="11261" max="11261" width="12.44140625" style="26" customWidth="1"/>
    <col min="11262" max="11262" width="15.6640625" style="26" customWidth="1"/>
    <col min="11263" max="11263" width="15.33203125" style="26" customWidth="1"/>
    <col min="11264" max="11510" width="9.109375" style="26"/>
    <col min="11511" max="11511" width="9.6640625" style="26" customWidth="1"/>
    <col min="11512" max="11512" width="28.33203125" style="26" customWidth="1"/>
    <col min="11513" max="11513" width="26.6640625" style="26" customWidth="1"/>
    <col min="11514" max="11514" width="32" style="26" customWidth="1"/>
    <col min="11515" max="11515" width="8.109375" style="26" customWidth="1"/>
    <col min="11516" max="11516" width="12.5546875" style="26" customWidth="1"/>
    <col min="11517" max="11517" width="12.44140625" style="26" customWidth="1"/>
    <col min="11518" max="11518" width="15.6640625" style="26" customWidth="1"/>
    <col min="11519" max="11519" width="15.33203125" style="26" customWidth="1"/>
    <col min="11520" max="11766" width="9.109375" style="26"/>
    <col min="11767" max="11767" width="9.6640625" style="26" customWidth="1"/>
    <col min="11768" max="11768" width="28.33203125" style="26" customWidth="1"/>
    <col min="11769" max="11769" width="26.6640625" style="26" customWidth="1"/>
    <col min="11770" max="11770" width="32" style="26" customWidth="1"/>
    <col min="11771" max="11771" width="8.109375" style="26" customWidth="1"/>
    <col min="11772" max="11772" width="12.5546875" style="26" customWidth="1"/>
    <col min="11773" max="11773" width="12.44140625" style="26" customWidth="1"/>
    <col min="11774" max="11774" width="15.6640625" style="26" customWidth="1"/>
    <col min="11775" max="11775" width="15.33203125" style="26" customWidth="1"/>
    <col min="11776" max="12022" width="9.109375" style="26"/>
    <col min="12023" max="12023" width="9.6640625" style="26" customWidth="1"/>
    <col min="12024" max="12024" width="28.33203125" style="26" customWidth="1"/>
    <col min="12025" max="12025" width="26.6640625" style="26" customWidth="1"/>
    <col min="12026" max="12026" width="32" style="26" customWidth="1"/>
    <col min="12027" max="12027" width="8.109375" style="26" customWidth="1"/>
    <col min="12028" max="12028" width="12.5546875" style="26" customWidth="1"/>
    <col min="12029" max="12029" width="12.44140625" style="26" customWidth="1"/>
    <col min="12030" max="12030" width="15.6640625" style="26" customWidth="1"/>
    <col min="12031" max="12031" width="15.33203125" style="26" customWidth="1"/>
    <col min="12032" max="12278" width="9.109375" style="26"/>
    <col min="12279" max="12279" width="9.6640625" style="26" customWidth="1"/>
    <col min="12280" max="12280" width="28.33203125" style="26" customWidth="1"/>
    <col min="12281" max="12281" width="26.6640625" style="26" customWidth="1"/>
    <col min="12282" max="12282" width="32" style="26" customWidth="1"/>
    <col min="12283" max="12283" width="8.109375" style="26" customWidth="1"/>
    <col min="12284" max="12284" width="12.5546875" style="26" customWidth="1"/>
    <col min="12285" max="12285" width="12.44140625" style="26" customWidth="1"/>
    <col min="12286" max="12286" width="15.6640625" style="26" customWidth="1"/>
    <col min="12287" max="12287" width="15.33203125" style="26" customWidth="1"/>
    <col min="12288" max="12534" width="9.109375" style="26"/>
    <col min="12535" max="12535" width="9.6640625" style="26" customWidth="1"/>
    <col min="12536" max="12536" width="28.33203125" style="26" customWidth="1"/>
    <col min="12537" max="12537" width="26.6640625" style="26" customWidth="1"/>
    <col min="12538" max="12538" width="32" style="26" customWidth="1"/>
    <col min="12539" max="12539" width="8.109375" style="26" customWidth="1"/>
    <col min="12540" max="12540" width="12.5546875" style="26" customWidth="1"/>
    <col min="12541" max="12541" width="12.44140625" style="26" customWidth="1"/>
    <col min="12542" max="12542" width="15.6640625" style="26" customWidth="1"/>
    <col min="12543" max="12543" width="15.33203125" style="26" customWidth="1"/>
    <col min="12544" max="12790" width="9.109375" style="26"/>
    <col min="12791" max="12791" width="9.6640625" style="26" customWidth="1"/>
    <col min="12792" max="12792" width="28.33203125" style="26" customWidth="1"/>
    <col min="12793" max="12793" width="26.6640625" style="26" customWidth="1"/>
    <col min="12794" max="12794" width="32" style="26" customWidth="1"/>
    <col min="12795" max="12795" width="8.109375" style="26" customWidth="1"/>
    <col min="12796" max="12796" width="12.5546875" style="26" customWidth="1"/>
    <col min="12797" max="12797" width="12.44140625" style="26" customWidth="1"/>
    <col min="12798" max="12798" width="15.6640625" style="26" customWidth="1"/>
    <col min="12799" max="12799" width="15.33203125" style="26" customWidth="1"/>
    <col min="12800" max="13046" width="9.109375" style="26"/>
    <col min="13047" max="13047" width="9.6640625" style="26" customWidth="1"/>
    <col min="13048" max="13048" width="28.33203125" style="26" customWidth="1"/>
    <col min="13049" max="13049" width="26.6640625" style="26" customWidth="1"/>
    <col min="13050" max="13050" width="32" style="26" customWidth="1"/>
    <col min="13051" max="13051" width="8.109375" style="26" customWidth="1"/>
    <col min="13052" max="13052" width="12.5546875" style="26" customWidth="1"/>
    <col min="13053" max="13053" width="12.44140625" style="26" customWidth="1"/>
    <col min="13054" max="13054" width="15.6640625" style="26" customWidth="1"/>
    <col min="13055" max="13055" width="15.33203125" style="26" customWidth="1"/>
    <col min="13056" max="13302" width="9.109375" style="26"/>
    <col min="13303" max="13303" width="9.6640625" style="26" customWidth="1"/>
    <col min="13304" max="13304" width="28.33203125" style="26" customWidth="1"/>
    <col min="13305" max="13305" width="26.6640625" style="26" customWidth="1"/>
    <col min="13306" max="13306" width="32" style="26" customWidth="1"/>
    <col min="13307" max="13307" width="8.109375" style="26" customWidth="1"/>
    <col min="13308" max="13308" width="12.5546875" style="26" customWidth="1"/>
    <col min="13309" max="13309" width="12.44140625" style="26" customWidth="1"/>
    <col min="13310" max="13310" width="15.6640625" style="26" customWidth="1"/>
    <col min="13311" max="13311" width="15.33203125" style="26" customWidth="1"/>
    <col min="13312" max="13558" width="9.109375" style="26"/>
    <col min="13559" max="13559" width="9.6640625" style="26" customWidth="1"/>
    <col min="13560" max="13560" width="28.33203125" style="26" customWidth="1"/>
    <col min="13561" max="13561" width="26.6640625" style="26" customWidth="1"/>
    <col min="13562" max="13562" width="32" style="26" customWidth="1"/>
    <col min="13563" max="13563" width="8.109375" style="26" customWidth="1"/>
    <col min="13564" max="13564" width="12.5546875" style="26" customWidth="1"/>
    <col min="13565" max="13565" width="12.44140625" style="26" customWidth="1"/>
    <col min="13566" max="13566" width="15.6640625" style="26" customWidth="1"/>
    <col min="13567" max="13567" width="15.33203125" style="26" customWidth="1"/>
    <col min="13568" max="13814" width="9.109375" style="26"/>
    <col min="13815" max="13815" width="9.6640625" style="26" customWidth="1"/>
    <col min="13816" max="13816" width="28.33203125" style="26" customWidth="1"/>
    <col min="13817" max="13817" width="26.6640625" style="26" customWidth="1"/>
    <col min="13818" max="13818" width="32" style="26" customWidth="1"/>
    <col min="13819" max="13819" width="8.109375" style="26" customWidth="1"/>
    <col min="13820" max="13820" width="12.5546875" style="26" customWidth="1"/>
    <col min="13821" max="13821" width="12.44140625" style="26" customWidth="1"/>
    <col min="13822" max="13822" width="15.6640625" style="26" customWidth="1"/>
    <col min="13823" max="13823" width="15.33203125" style="26" customWidth="1"/>
    <col min="13824" max="14070" width="9.109375" style="26"/>
    <col min="14071" max="14071" width="9.6640625" style="26" customWidth="1"/>
    <col min="14072" max="14072" width="28.33203125" style="26" customWidth="1"/>
    <col min="14073" max="14073" width="26.6640625" style="26" customWidth="1"/>
    <col min="14074" max="14074" width="32" style="26" customWidth="1"/>
    <col min="14075" max="14075" width="8.109375" style="26" customWidth="1"/>
    <col min="14076" max="14076" width="12.5546875" style="26" customWidth="1"/>
    <col min="14077" max="14077" width="12.44140625" style="26" customWidth="1"/>
    <col min="14078" max="14078" width="15.6640625" style="26" customWidth="1"/>
    <col min="14079" max="14079" width="15.33203125" style="26" customWidth="1"/>
    <col min="14080" max="14326" width="9.109375" style="26"/>
    <col min="14327" max="14327" width="9.6640625" style="26" customWidth="1"/>
    <col min="14328" max="14328" width="28.33203125" style="26" customWidth="1"/>
    <col min="14329" max="14329" width="26.6640625" style="26" customWidth="1"/>
    <col min="14330" max="14330" width="32" style="26" customWidth="1"/>
    <col min="14331" max="14331" width="8.109375" style="26" customWidth="1"/>
    <col min="14332" max="14332" width="12.5546875" style="26" customWidth="1"/>
    <col min="14333" max="14333" width="12.44140625" style="26" customWidth="1"/>
    <col min="14334" max="14334" width="15.6640625" style="26" customWidth="1"/>
    <col min="14335" max="14335" width="15.33203125" style="26" customWidth="1"/>
    <col min="14336" max="14582" width="9.109375" style="26"/>
    <col min="14583" max="14583" width="9.6640625" style="26" customWidth="1"/>
    <col min="14584" max="14584" width="28.33203125" style="26" customWidth="1"/>
    <col min="14585" max="14585" width="26.6640625" style="26" customWidth="1"/>
    <col min="14586" max="14586" width="32" style="26" customWidth="1"/>
    <col min="14587" max="14587" width="8.109375" style="26" customWidth="1"/>
    <col min="14588" max="14588" width="12.5546875" style="26" customWidth="1"/>
    <col min="14589" max="14589" width="12.44140625" style="26" customWidth="1"/>
    <col min="14590" max="14590" width="15.6640625" style="26" customWidth="1"/>
    <col min="14591" max="14591" width="15.33203125" style="26" customWidth="1"/>
    <col min="14592" max="14838" width="9.109375" style="26"/>
    <col min="14839" max="14839" width="9.6640625" style="26" customWidth="1"/>
    <col min="14840" max="14840" width="28.33203125" style="26" customWidth="1"/>
    <col min="14841" max="14841" width="26.6640625" style="26" customWidth="1"/>
    <col min="14842" max="14842" width="32" style="26" customWidth="1"/>
    <col min="14843" max="14843" width="8.109375" style="26" customWidth="1"/>
    <col min="14844" max="14844" width="12.5546875" style="26" customWidth="1"/>
    <col min="14845" max="14845" width="12.44140625" style="26" customWidth="1"/>
    <col min="14846" max="14846" width="15.6640625" style="26" customWidth="1"/>
    <col min="14847" max="14847" width="15.33203125" style="26" customWidth="1"/>
    <col min="14848" max="15094" width="9.109375" style="26"/>
    <col min="15095" max="15095" width="9.6640625" style="26" customWidth="1"/>
    <col min="15096" max="15096" width="28.33203125" style="26" customWidth="1"/>
    <col min="15097" max="15097" width="26.6640625" style="26" customWidth="1"/>
    <col min="15098" max="15098" width="32" style="26" customWidth="1"/>
    <col min="15099" max="15099" width="8.109375" style="26" customWidth="1"/>
    <col min="15100" max="15100" width="12.5546875" style="26" customWidth="1"/>
    <col min="15101" max="15101" width="12.44140625" style="26" customWidth="1"/>
    <col min="15102" max="15102" width="15.6640625" style="26" customWidth="1"/>
    <col min="15103" max="15103" width="15.33203125" style="26" customWidth="1"/>
    <col min="15104" max="15350" width="9.109375" style="26"/>
    <col min="15351" max="15351" width="9.6640625" style="26" customWidth="1"/>
    <col min="15352" max="15352" width="28.33203125" style="26" customWidth="1"/>
    <col min="15353" max="15353" width="26.6640625" style="26" customWidth="1"/>
    <col min="15354" max="15354" width="32" style="26" customWidth="1"/>
    <col min="15355" max="15355" width="8.109375" style="26" customWidth="1"/>
    <col min="15356" max="15356" width="12.5546875" style="26" customWidth="1"/>
    <col min="15357" max="15357" width="12.44140625" style="26" customWidth="1"/>
    <col min="15358" max="15358" width="15.6640625" style="26" customWidth="1"/>
    <col min="15359" max="15359" width="15.33203125" style="26" customWidth="1"/>
    <col min="15360" max="15606" width="9.109375" style="26"/>
    <col min="15607" max="15607" width="9.6640625" style="26" customWidth="1"/>
    <col min="15608" max="15608" width="28.33203125" style="26" customWidth="1"/>
    <col min="15609" max="15609" width="26.6640625" style="26" customWidth="1"/>
    <col min="15610" max="15610" width="32" style="26" customWidth="1"/>
    <col min="15611" max="15611" width="8.109375" style="26" customWidth="1"/>
    <col min="15612" max="15612" width="12.5546875" style="26" customWidth="1"/>
    <col min="15613" max="15613" width="12.44140625" style="26" customWidth="1"/>
    <col min="15614" max="15614" width="15.6640625" style="26" customWidth="1"/>
    <col min="15615" max="15615" width="15.33203125" style="26" customWidth="1"/>
    <col min="15616" max="15862" width="9.109375" style="26"/>
    <col min="15863" max="15863" width="9.6640625" style="26" customWidth="1"/>
    <col min="15864" max="15864" width="28.33203125" style="26" customWidth="1"/>
    <col min="15865" max="15865" width="26.6640625" style="26" customWidth="1"/>
    <col min="15866" max="15866" width="32" style="26" customWidth="1"/>
    <col min="15867" max="15867" width="8.109375" style="26" customWidth="1"/>
    <col min="15868" max="15868" width="12.5546875" style="26" customWidth="1"/>
    <col min="15869" max="15869" width="12.44140625" style="26" customWidth="1"/>
    <col min="15870" max="15870" width="15.6640625" style="26" customWidth="1"/>
    <col min="15871" max="15871" width="15.33203125" style="26" customWidth="1"/>
    <col min="15872" max="16118" width="9.109375" style="26"/>
    <col min="16119" max="16119" width="9.6640625" style="26" customWidth="1"/>
    <col min="16120" max="16120" width="28.33203125" style="26" customWidth="1"/>
    <col min="16121" max="16121" width="26.6640625" style="26" customWidth="1"/>
    <col min="16122" max="16122" width="32" style="26" customWidth="1"/>
    <col min="16123" max="16123" width="8.109375" style="26" customWidth="1"/>
    <col min="16124" max="16124" width="12.5546875" style="26" customWidth="1"/>
    <col min="16125" max="16125" width="12.44140625" style="26" customWidth="1"/>
    <col min="16126" max="16126" width="15.6640625" style="26" customWidth="1"/>
    <col min="16127" max="16127" width="15.33203125" style="26" customWidth="1"/>
    <col min="16128" max="16384" width="9.109375" style="26"/>
  </cols>
  <sheetData>
    <row r="1" spans="1:5" ht="24.75" customHeight="1">
      <c r="A1" s="215" t="s">
        <v>164</v>
      </c>
      <c r="B1" s="215"/>
      <c r="C1" s="215"/>
      <c r="D1" s="215"/>
    </row>
    <row r="2" spans="1:5" ht="5.25" customHeight="1">
      <c r="A2" s="215"/>
      <c r="B2" s="215"/>
      <c r="C2" s="215"/>
      <c r="D2" s="215"/>
    </row>
    <row r="3" spans="1:5">
      <c r="A3" s="32" t="s">
        <v>165</v>
      </c>
      <c r="B3" s="28" t="s">
        <v>2</v>
      </c>
      <c r="C3" s="32" t="s">
        <v>168</v>
      </c>
      <c r="D3" s="32" t="s">
        <v>45</v>
      </c>
      <c r="E3" s="51" t="s">
        <v>153</v>
      </c>
    </row>
    <row r="4" spans="1:5">
      <c r="A4" s="27"/>
      <c r="B4" s="28"/>
      <c r="C4" s="27"/>
      <c r="D4" s="27"/>
      <c r="E4" s="37"/>
    </row>
    <row r="5" spans="1:5">
      <c r="A5" s="27"/>
      <c r="B5" s="28"/>
      <c r="C5" s="27"/>
      <c r="D5" s="27"/>
      <c r="E5" s="152"/>
    </row>
    <row r="6" spans="1:5">
      <c r="A6" s="32" t="s">
        <v>172</v>
      </c>
      <c r="B6" s="29" t="s">
        <v>166</v>
      </c>
      <c r="C6" s="32" t="s">
        <v>169</v>
      </c>
      <c r="D6" s="32" t="s">
        <v>141</v>
      </c>
      <c r="E6" s="152">
        <v>1</v>
      </c>
    </row>
    <row r="7" spans="1:5">
      <c r="A7" s="27"/>
      <c r="B7" s="29"/>
      <c r="C7" s="32" t="s">
        <v>170</v>
      </c>
      <c r="D7" s="32" t="s">
        <v>141</v>
      </c>
      <c r="E7" s="152">
        <v>1</v>
      </c>
    </row>
    <row r="8" spans="1:5">
      <c r="A8" s="27"/>
      <c r="B8" s="29"/>
      <c r="C8" s="32"/>
      <c r="D8" s="32"/>
      <c r="E8" s="152"/>
    </row>
    <row r="9" spans="1:5">
      <c r="A9" s="27"/>
      <c r="B9" s="29"/>
      <c r="C9" s="45" t="s">
        <v>167</v>
      </c>
      <c r="D9" s="45" t="s">
        <v>141</v>
      </c>
      <c r="E9" s="153">
        <f>SUM(E6:E8)</f>
        <v>2</v>
      </c>
    </row>
    <row r="10" spans="1:5">
      <c r="A10" s="27"/>
      <c r="B10" s="29"/>
      <c r="C10" s="32"/>
      <c r="D10" s="32"/>
      <c r="E10" s="37"/>
    </row>
    <row r="11" spans="1:5" ht="26.4">
      <c r="A11" s="32" t="s">
        <v>173</v>
      </c>
      <c r="B11" s="29" t="s">
        <v>163</v>
      </c>
      <c r="C11" s="32" t="s">
        <v>171</v>
      </c>
      <c r="D11" s="32" t="s">
        <v>141</v>
      </c>
      <c r="E11" s="152">
        <v>2</v>
      </c>
    </row>
    <row r="12" spans="1:5">
      <c r="A12" s="32"/>
      <c r="B12" s="29"/>
      <c r="C12" s="32"/>
      <c r="D12" s="32"/>
      <c r="E12" s="52"/>
    </row>
    <row r="13" spans="1:5">
      <c r="A13" s="32"/>
      <c r="B13" s="29"/>
      <c r="C13" s="45" t="s">
        <v>167</v>
      </c>
      <c r="D13" s="45" t="s">
        <v>141</v>
      </c>
      <c r="E13" s="53">
        <f>SUM(E10:E12)</f>
        <v>2</v>
      </c>
    </row>
    <row r="14" spans="1:5">
      <c r="A14" s="32"/>
      <c r="B14" s="29"/>
      <c r="C14" s="45"/>
      <c r="D14" s="45"/>
      <c r="E14" s="53"/>
    </row>
    <row r="15" spans="1:5">
      <c r="A15" s="32" t="s">
        <v>174</v>
      </c>
      <c r="B15" s="29" t="s">
        <v>179</v>
      </c>
      <c r="C15" s="32" t="s">
        <v>170</v>
      </c>
      <c r="D15" s="32" t="s">
        <v>141</v>
      </c>
      <c r="E15" s="52">
        <v>2</v>
      </c>
    </row>
    <row r="16" spans="1:5">
      <c r="A16" s="32"/>
      <c r="B16" s="29"/>
      <c r="C16" s="32" t="s">
        <v>175</v>
      </c>
      <c r="D16" s="32" t="s">
        <v>141</v>
      </c>
      <c r="E16" s="52">
        <v>2</v>
      </c>
    </row>
    <row r="17" spans="1:6">
      <c r="A17" s="32"/>
      <c r="B17" s="29"/>
      <c r="C17" s="32" t="s">
        <v>176</v>
      </c>
      <c r="D17" s="32" t="s">
        <v>141</v>
      </c>
      <c r="E17" s="52">
        <v>2</v>
      </c>
    </row>
    <row r="18" spans="1:6">
      <c r="A18" s="32"/>
      <c r="B18" s="29"/>
      <c r="C18" s="32" t="s">
        <v>177</v>
      </c>
      <c r="D18" s="32" t="s">
        <v>141</v>
      </c>
      <c r="E18" s="52">
        <v>2</v>
      </c>
    </row>
    <row r="19" spans="1:6">
      <c r="A19" s="32"/>
      <c r="B19" s="29"/>
      <c r="C19" s="32"/>
      <c r="D19" s="32"/>
      <c r="E19" s="52"/>
    </row>
    <row r="20" spans="1:6">
      <c r="A20" s="32"/>
      <c r="B20" s="29"/>
      <c r="C20" s="45" t="s">
        <v>167</v>
      </c>
      <c r="D20" s="45" t="s">
        <v>141</v>
      </c>
      <c r="E20" s="53">
        <v>8</v>
      </c>
    </row>
    <row r="21" spans="1:6">
      <c r="A21" s="32"/>
      <c r="B21" s="29"/>
      <c r="C21" s="45"/>
      <c r="D21" s="45"/>
      <c r="E21" s="53"/>
    </row>
    <row r="22" spans="1:6" ht="26.4">
      <c r="A22" s="56" t="s">
        <v>178</v>
      </c>
      <c r="B22" s="57" t="s">
        <v>162</v>
      </c>
      <c r="C22" s="57" t="s">
        <v>214</v>
      </c>
      <c r="D22" s="54" t="s">
        <v>141</v>
      </c>
      <c r="E22" s="55">
        <v>1</v>
      </c>
      <c r="F22" s="44"/>
    </row>
    <row r="23" spans="1:6">
      <c r="A23" s="56"/>
      <c r="B23" s="57"/>
      <c r="C23" s="57" t="s">
        <v>215</v>
      </c>
      <c r="D23" s="54" t="s">
        <v>141</v>
      </c>
      <c r="E23" s="55">
        <v>2</v>
      </c>
      <c r="F23" s="44"/>
    </row>
    <row r="24" spans="1:6">
      <c r="A24" s="56"/>
      <c r="B24" s="57"/>
      <c r="C24" s="57"/>
      <c r="D24" s="54"/>
      <c r="E24" s="55"/>
      <c r="F24" s="44"/>
    </row>
    <row r="25" spans="1:6">
      <c r="A25" s="32"/>
      <c r="B25" s="47"/>
      <c r="C25" s="45" t="s">
        <v>167</v>
      </c>
      <c r="D25" s="45" t="s">
        <v>141</v>
      </c>
      <c r="E25" s="53">
        <f>SUM(E22:E24)</f>
        <v>3</v>
      </c>
    </row>
    <row r="26" spans="1:6">
      <c r="A26" s="32"/>
      <c r="B26" s="47"/>
      <c r="C26" s="47"/>
      <c r="D26" s="45"/>
      <c r="E26" s="45"/>
    </row>
    <row r="27" spans="1:6">
      <c r="A27" s="32"/>
      <c r="B27" s="49" t="s">
        <v>180</v>
      </c>
      <c r="C27" s="45"/>
      <c r="D27" s="45"/>
      <c r="E27" s="53"/>
    </row>
    <row r="28" spans="1:6">
      <c r="A28" s="32"/>
      <c r="B28" s="47"/>
      <c r="C28" s="45"/>
      <c r="D28" s="45"/>
      <c r="E28" s="53"/>
    </row>
    <row r="29" spans="1:6">
      <c r="A29" s="32">
        <v>1</v>
      </c>
      <c r="B29" s="50" t="s">
        <v>181</v>
      </c>
      <c r="C29" s="50" t="s">
        <v>175</v>
      </c>
      <c r="D29" s="32" t="s">
        <v>141</v>
      </c>
      <c r="E29" s="59">
        <v>1</v>
      </c>
    </row>
    <row r="30" spans="1:6">
      <c r="A30" s="32"/>
      <c r="B30" s="58"/>
      <c r="C30" s="32"/>
      <c r="D30" s="45"/>
      <c r="E30" s="53"/>
    </row>
    <row r="31" spans="1:6">
      <c r="A31" s="32">
        <v>2</v>
      </c>
      <c r="B31" s="50" t="s">
        <v>182</v>
      </c>
      <c r="C31" s="50" t="s">
        <v>175</v>
      </c>
      <c r="D31" s="32" t="s">
        <v>141</v>
      </c>
      <c r="E31" s="59">
        <v>1</v>
      </c>
    </row>
    <row r="32" spans="1:6">
      <c r="A32" s="32"/>
      <c r="B32" s="47"/>
      <c r="C32" s="45"/>
      <c r="D32" s="45"/>
      <c r="E32" s="53"/>
    </row>
    <row r="33" spans="1:5">
      <c r="A33" s="32">
        <v>3</v>
      </c>
      <c r="B33" s="60" t="s">
        <v>183</v>
      </c>
      <c r="C33" s="45"/>
      <c r="D33" s="45"/>
      <c r="E33" s="53"/>
    </row>
    <row r="34" spans="1:5">
      <c r="A34" s="32" t="s">
        <v>184</v>
      </c>
      <c r="B34" s="50" t="s">
        <v>185</v>
      </c>
      <c r="C34" s="50" t="s">
        <v>175</v>
      </c>
      <c r="D34" s="32" t="s">
        <v>141</v>
      </c>
      <c r="E34" s="59">
        <v>1</v>
      </c>
    </row>
    <row r="35" spans="1:5">
      <c r="A35" s="32"/>
      <c r="B35" s="47"/>
      <c r="C35" s="45"/>
      <c r="D35" s="45"/>
      <c r="E35" s="53"/>
    </row>
    <row r="36" spans="1:5">
      <c r="A36" s="32" t="s">
        <v>186</v>
      </c>
      <c r="B36" s="50" t="s">
        <v>22</v>
      </c>
      <c r="C36" s="50" t="s">
        <v>175</v>
      </c>
      <c r="D36" s="32" t="s">
        <v>141</v>
      </c>
      <c r="E36" s="59">
        <v>1</v>
      </c>
    </row>
    <row r="37" spans="1:5">
      <c r="A37" s="32"/>
      <c r="B37" s="47"/>
      <c r="C37" s="45"/>
      <c r="D37" s="45"/>
      <c r="E37" s="53"/>
    </row>
    <row r="38" spans="1:5">
      <c r="A38" s="32" t="s">
        <v>187</v>
      </c>
      <c r="B38" s="50" t="s">
        <v>188</v>
      </c>
      <c r="C38" s="50" t="s">
        <v>175</v>
      </c>
      <c r="D38" s="32" t="s">
        <v>141</v>
      </c>
      <c r="E38" s="59">
        <v>1</v>
      </c>
    </row>
    <row r="39" spans="1:5">
      <c r="A39" s="32"/>
      <c r="B39" s="47"/>
      <c r="C39" s="45"/>
      <c r="D39" s="45"/>
      <c r="E39" s="53"/>
    </row>
    <row r="40" spans="1:5" ht="26.4">
      <c r="A40" s="32">
        <v>5</v>
      </c>
      <c r="B40" s="50" t="s">
        <v>189</v>
      </c>
      <c r="C40" s="57" t="s">
        <v>175</v>
      </c>
      <c r="D40" s="54" t="s">
        <v>141</v>
      </c>
      <c r="E40" s="61">
        <v>6</v>
      </c>
    </row>
    <row r="41" spans="1:5">
      <c r="A41" s="32"/>
      <c r="B41" s="47"/>
      <c r="C41" s="45"/>
      <c r="D41" s="45"/>
      <c r="E41" s="53"/>
    </row>
    <row r="42" spans="1:5" ht="26.4">
      <c r="A42" s="32">
        <v>6</v>
      </c>
      <c r="B42" s="50" t="s">
        <v>190</v>
      </c>
      <c r="C42" s="57" t="s">
        <v>175</v>
      </c>
      <c r="D42" s="54" t="s">
        <v>133</v>
      </c>
      <c r="E42" s="61">
        <v>50</v>
      </c>
    </row>
    <row r="43" spans="1:5">
      <c r="A43" s="32"/>
      <c r="B43" s="47"/>
      <c r="C43" s="45"/>
      <c r="D43" s="45"/>
      <c r="E43" s="53"/>
    </row>
    <row r="44" spans="1:5">
      <c r="A44" s="32">
        <v>7</v>
      </c>
      <c r="B44" s="50" t="s">
        <v>191</v>
      </c>
      <c r="C44" s="57" t="s">
        <v>175</v>
      </c>
      <c r="D44" s="54" t="s">
        <v>141</v>
      </c>
      <c r="E44" s="61">
        <v>4</v>
      </c>
    </row>
    <row r="45" spans="1:5">
      <c r="A45" s="32"/>
      <c r="B45" s="47"/>
      <c r="C45" s="45"/>
      <c r="D45" s="45"/>
      <c r="E45" s="53"/>
    </row>
    <row r="46" spans="1:5">
      <c r="A46" s="32">
        <v>8</v>
      </c>
      <c r="B46" s="50" t="s">
        <v>192</v>
      </c>
      <c r="C46" s="57" t="s">
        <v>175</v>
      </c>
      <c r="D46" s="54" t="s">
        <v>141</v>
      </c>
      <c r="E46" s="61">
        <v>4</v>
      </c>
    </row>
    <row r="47" spans="1:5">
      <c r="A47" s="32"/>
      <c r="B47" s="47"/>
      <c r="C47" s="45"/>
      <c r="D47" s="45"/>
      <c r="E47" s="53"/>
    </row>
    <row r="48" spans="1:5">
      <c r="A48" s="32">
        <v>9</v>
      </c>
      <c r="B48" s="50" t="s">
        <v>193</v>
      </c>
      <c r="C48" s="57" t="s">
        <v>175</v>
      </c>
      <c r="D48" s="54" t="s">
        <v>141</v>
      </c>
      <c r="E48" s="61">
        <v>2</v>
      </c>
    </row>
    <row r="49" spans="1:5">
      <c r="A49" s="32"/>
      <c r="B49" s="47"/>
      <c r="C49" s="45"/>
      <c r="D49" s="45"/>
      <c r="E49" s="53"/>
    </row>
    <row r="50" spans="1:5">
      <c r="A50" s="32">
        <v>10</v>
      </c>
      <c r="B50" s="50" t="s">
        <v>194</v>
      </c>
      <c r="C50" s="57" t="s">
        <v>175</v>
      </c>
      <c r="D50" s="54" t="s">
        <v>141</v>
      </c>
      <c r="E50" s="61">
        <v>10</v>
      </c>
    </row>
    <row r="51" spans="1:5">
      <c r="A51" s="32"/>
      <c r="B51" s="47"/>
      <c r="C51" s="45"/>
      <c r="D51" s="45"/>
      <c r="E51" s="53"/>
    </row>
    <row r="52" spans="1:5">
      <c r="A52" s="32">
        <v>11</v>
      </c>
      <c r="B52" s="50" t="s">
        <v>195</v>
      </c>
      <c r="C52" s="57" t="s">
        <v>175</v>
      </c>
      <c r="D52" s="54" t="s">
        <v>196</v>
      </c>
      <c r="E52" s="61">
        <v>2</v>
      </c>
    </row>
    <row r="53" spans="1:5">
      <c r="A53" s="32"/>
      <c r="B53" s="47"/>
      <c r="C53" s="45"/>
      <c r="D53" s="45"/>
      <c r="E53" s="53"/>
    </row>
    <row r="54" spans="1:5">
      <c r="A54" s="32"/>
      <c r="B54" s="49" t="s">
        <v>197</v>
      </c>
      <c r="C54" s="45"/>
      <c r="D54" s="45"/>
      <c r="E54" s="53"/>
    </row>
    <row r="55" spans="1:5" ht="26.4">
      <c r="A55" s="32">
        <v>12</v>
      </c>
      <c r="B55" s="49" t="s">
        <v>272</v>
      </c>
      <c r="C55" s="50" t="s">
        <v>273</v>
      </c>
      <c r="D55" s="166" t="s">
        <v>74</v>
      </c>
      <c r="E55" s="167">
        <v>6.5</v>
      </c>
    </row>
    <row r="56" spans="1:5">
      <c r="A56" s="32">
        <v>13</v>
      </c>
      <c r="B56" s="50" t="s">
        <v>201</v>
      </c>
      <c r="C56" s="50" t="s">
        <v>198</v>
      </c>
      <c r="D56" s="32" t="s">
        <v>141</v>
      </c>
      <c r="E56" s="59">
        <v>12</v>
      </c>
    </row>
    <row r="57" spans="1:5">
      <c r="A57" s="32"/>
      <c r="B57" s="47"/>
      <c r="C57" s="50" t="s">
        <v>199</v>
      </c>
      <c r="D57" s="32" t="s">
        <v>141</v>
      </c>
      <c r="E57" s="59">
        <v>13</v>
      </c>
    </row>
    <row r="58" spans="1:5" ht="26.4">
      <c r="A58" s="32"/>
      <c r="B58" s="47"/>
      <c r="C58" s="57" t="s">
        <v>200</v>
      </c>
      <c r="D58" s="54" t="s">
        <v>141</v>
      </c>
      <c r="E58" s="61">
        <v>2</v>
      </c>
    </row>
    <row r="59" spans="1:5">
      <c r="A59" s="32"/>
      <c r="B59" s="47"/>
      <c r="C59" s="45" t="s">
        <v>167</v>
      </c>
      <c r="D59" s="45" t="s">
        <v>141</v>
      </c>
      <c r="E59" s="53">
        <v>27</v>
      </c>
    </row>
    <row r="60" spans="1:5">
      <c r="A60" s="37"/>
      <c r="B60" s="37"/>
      <c r="C60" s="37"/>
      <c r="D60" s="37"/>
      <c r="E60" s="37"/>
    </row>
    <row r="61" spans="1:5" ht="15.6">
      <c r="A61" s="216" t="s">
        <v>247</v>
      </c>
      <c r="B61" s="217"/>
      <c r="C61" s="37"/>
      <c r="D61" s="37"/>
      <c r="E61" s="37"/>
    </row>
    <row r="62" spans="1:5">
      <c r="A62" s="37"/>
      <c r="B62" s="37"/>
      <c r="C62" s="37"/>
      <c r="D62" s="37"/>
      <c r="E62" s="37"/>
    </row>
    <row r="63" spans="1:5" ht="41.4">
      <c r="A63" s="61" t="s">
        <v>248</v>
      </c>
      <c r="B63" s="68" t="s">
        <v>217</v>
      </c>
      <c r="C63" s="149" t="s">
        <v>249</v>
      </c>
      <c r="D63" s="37"/>
      <c r="E63" s="37"/>
    </row>
    <row r="64" spans="1:5" ht="27.6">
      <c r="A64" s="61" t="s">
        <v>257</v>
      </c>
      <c r="B64" s="68" t="s">
        <v>218</v>
      </c>
      <c r="C64" s="149" t="s">
        <v>250</v>
      </c>
      <c r="D64" s="61" t="s">
        <v>251</v>
      </c>
      <c r="E64" s="55">
        <v>4</v>
      </c>
    </row>
    <row r="65" spans="1:5" ht="27.6">
      <c r="A65" s="61" t="s">
        <v>258</v>
      </c>
      <c r="B65" s="68" t="s">
        <v>219</v>
      </c>
      <c r="C65" s="149" t="s">
        <v>250</v>
      </c>
      <c r="D65" s="61" t="s">
        <v>141</v>
      </c>
      <c r="E65" s="55">
        <v>3</v>
      </c>
    </row>
    <row r="66" spans="1:5" ht="13.8">
      <c r="A66" s="61" t="s">
        <v>259</v>
      </c>
      <c r="B66" s="68" t="s">
        <v>221</v>
      </c>
      <c r="C66" s="149" t="s">
        <v>252</v>
      </c>
      <c r="D66" s="61" t="s">
        <v>253</v>
      </c>
      <c r="E66" s="55">
        <v>2</v>
      </c>
    </row>
    <row r="67" spans="1:5" ht="27.6">
      <c r="A67" s="61" t="s">
        <v>260</v>
      </c>
      <c r="B67" s="68" t="s">
        <v>223</v>
      </c>
      <c r="C67" s="149" t="s">
        <v>252</v>
      </c>
      <c r="D67" s="61" t="s">
        <v>141</v>
      </c>
      <c r="E67" s="55">
        <v>2</v>
      </c>
    </row>
    <row r="68" spans="1:5" ht="13.8">
      <c r="A68" s="61" t="s">
        <v>261</v>
      </c>
      <c r="B68" s="68" t="s">
        <v>254</v>
      </c>
      <c r="C68" s="149" t="s">
        <v>252</v>
      </c>
      <c r="D68" s="61" t="s">
        <v>141</v>
      </c>
      <c r="E68" s="55">
        <v>1</v>
      </c>
    </row>
    <row r="69" spans="1:5" ht="27.6">
      <c r="A69" s="61" t="s">
        <v>262</v>
      </c>
      <c r="B69" s="68" t="s">
        <v>225</v>
      </c>
      <c r="C69" s="149" t="s">
        <v>252</v>
      </c>
      <c r="D69" s="61" t="s">
        <v>141</v>
      </c>
      <c r="E69" s="55">
        <v>3</v>
      </c>
    </row>
    <row r="70" spans="1:5" ht="27.6">
      <c r="A70" s="61" t="s">
        <v>263</v>
      </c>
      <c r="B70" s="68" t="s">
        <v>226</v>
      </c>
      <c r="C70" s="149" t="s">
        <v>252</v>
      </c>
      <c r="D70" s="61" t="s">
        <v>141</v>
      </c>
      <c r="E70" s="55">
        <v>15</v>
      </c>
    </row>
    <row r="71" spans="1:5" ht="27.6">
      <c r="A71" s="61" t="s">
        <v>264</v>
      </c>
      <c r="B71" s="68" t="s">
        <v>227</v>
      </c>
      <c r="C71" s="149" t="s">
        <v>255</v>
      </c>
      <c r="D71" s="61" t="s">
        <v>228</v>
      </c>
      <c r="E71" s="55">
        <v>1</v>
      </c>
    </row>
    <row r="72" spans="1:5" ht="41.4">
      <c r="A72" s="61" t="s">
        <v>265</v>
      </c>
      <c r="B72" s="68" t="s">
        <v>229</v>
      </c>
      <c r="C72" s="149" t="s">
        <v>255</v>
      </c>
      <c r="D72" s="61" t="s">
        <v>228</v>
      </c>
      <c r="E72" s="55">
        <v>1</v>
      </c>
    </row>
    <row r="73" spans="1:5" ht="41.4">
      <c r="A73" s="61" t="s">
        <v>266</v>
      </c>
      <c r="B73" s="68" t="s">
        <v>230</v>
      </c>
      <c r="C73" s="149" t="s">
        <v>255</v>
      </c>
      <c r="D73" s="61" t="s">
        <v>228</v>
      </c>
      <c r="E73" s="55">
        <v>1</v>
      </c>
    </row>
    <row r="74" spans="1:5" ht="27.6">
      <c r="A74" s="61" t="s">
        <v>267</v>
      </c>
      <c r="B74" s="68" t="s">
        <v>231</v>
      </c>
      <c r="C74" s="149" t="s">
        <v>255</v>
      </c>
      <c r="D74" s="61" t="s">
        <v>232</v>
      </c>
      <c r="E74" s="55">
        <v>68</v>
      </c>
    </row>
    <row r="75" spans="1:5" ht="27.6">
      <c r="A75" s="61" t="s">
        <v>268</v>
      </c>
      <c r="B75" s="68" t="s">
        <v>233</v>
      </c>
      <c r="C75" s="151" t="s">
        <v>256</v>
      </c>
      <c r="D75" s="61" t="s">
        <v>141</v>
      </c>
      <c r="E75" s="55">
        <v>60</v>
      </c>
    </row>
    <row r="76" spans="1:5" ht="13.8">
      <c r="A76" s="61" t="s">
        <v>269</v>
      </c>
      <c r="B76" s="69" t="s">
        <v>235</v>
      </c>
      <c r="C76" s="150"/>
      <c r="D76" s="149" t="s">
        <v>236</v>
      </c>
      <c r="E76" s="152">
        <v>1</v>
      </c>
    </row>
    <row r="77" spans="1:5">
      <c r="A77" s="37"/>
      <c r="B77" s="37"/>
      <c r="C77" s="150"/>
      <c r="D77" s="150"/>
      <c r="E77" s="150"/>
    </row>
    <row r="78" spans="1:5">
      <c r="A78" s="37"/>
      <c r="B78" s="37"/>
      <c r="C78" s="37"/>
      <c r="D78" s="37"/>
      <c r="E78" s="37"/>
    </row>
    <row r="79" spans="1:5">
      <c r="A79" s="37"/>
      <c r="B79" s="37"/>
      <c r="C79" s="37"/>
      <c r="D79" s="37"/>
      <c r="E79" s="37"/>
    </row>
    <row r="80" spans="1:5">
      <c r="A80" s="37"/>
      <c r="B80" s="37"/>
      <c r="C80" s="37"/>
      <c r="D80" s="37"/>
      <c r="E80" s="37"/>
    </row>
    <row r="81" spans="1:5">
      <c r="A81" s="37"/>
      <c r="B81" s="37"/>
      <c r="C81" s="37"/>
      <c r="D81" s="37"/>
      <c r="E81" s="37"/>
    </row>
    <row r="82" spans="1:5">
      <c r="A82" s="37"/>
      <c r="B82" s="37"/>
      <c r="C82" s="37"/>
      <c r="D82" s="37"/>
      <c r="E82" s="37"/>
    </row>
    <row r="83" spans="1:5">
      <c r="A83" s="37"/>
      <c r="B83" s="37"/>
      <c r="C83" s="37"/>
      <c r="D83" s="37"/>
      <c r="E83" s="37"/>
    </row>
  </sheetData>
  <mergeCells count="2">
    <mergeCell ref="A1:D2"/>
    <mergeCell ref="A61:B61"/>
  </mergeCells>
  <printOptions horizontalCentered="1"/>
  <pageMargins left="0.7" right="0.7" top="0.75" bottom="0.75" header="0.3" footer="0.3"/>
  <pageSetup paperSize="9" scale="95" orientation="portrait" r:id="rId1"/>
  <headerFooter alignWithMargins="0">
    <oddFooter>&amp;C&amp;P&amp;RHITECH ERECTORS PVT. LTD</oddFooter>
  </headerFooter>
  <rowBreaks count="1" manualBreakCount="1">
    <brk id="5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showGridLines="0" view="pageBreakPreview" topLeftCell="A19" zoomScale="98" zoomScaleNormal="100" zoomScaleSheetLayoutView="98" workbookViewId="0">
      <selection activeCell="C43" sqref="C43"/>
    </sheetView>
  </sheetViews>
  <sheetFormatPr defaultRowHeight="13.2"/>
  <cols>
    <col min="1" max="1" width="9.6640625" style="26" customWidth="1"/>
    <col min="2" max="2" width="28.33203125" style="26" customWidth="1"/>
    <col min="3" max="3" width="24.88671875" style="26" customWidth="1"/>
    <col min="4" max="4" width="29.6640625" style="26" customWidth="1"/>
    <col min="5" max="5" width="8.109375" style="26" customWidth="1"/>
    <col min="6" max="6" width="9.6640625" style="26" customWidth="1"/>
    <col min="7" max="7" width="10.6640625" style="26" customWidth="1"/>
    <col min="8" max="8" width="12" style="26" customWidth="1"/>
    <col min="9" max="9" width="11.5546875" style="26" customWidth="1"/>
    <col min="10" max="255" width="9.109375" style="26"/>
    <col min="256" max="256" width="9.6640625" style="26" customWidth="1"/>
    <col min="257" max="257" width="28.33203125" style="26" customWidth="1"/>
    <col min="258" max="258" width="26.6640625" style="26" customWidth="1"/>
    <col min="259" max="259" width="32" style="26" customWidth="1"/>
    <col min="260" max="260" width="8.109375" style="26" customWidth="1"/>
    <col min="261" max="261" width="12.5546875" style="26" customWidth="1"/>
    <col min="262" max="262" width="12.44140625" style="26" customWidth="1"/>
    <col min="263" max="263" width="15.6640625" style="26" customWidth="1"/>
    <col min="264" max="264" width="15.33203125" style="26" customWidth="1"/>
    <col min="265" max="511" width="9.109375" style="26"/>
    <col min="512" max="512" width="9.6640625" style="26" customWidth="1"/>
    <col min="513" max="513" width="28.33203125" style="26" customWidth="1"/>
    <col min="514" max="514" width="26.6640625" style="26" customWidth="1"/>
    <col min="515" max="515" width="32" style="26" customWidth="1"/>
    <col min="516" max="516" width="8.109375" style="26" customWidth="1"/>
    <col min="517" max="517" width="12.5546875" style="26" customWidth="1"/>
    <col min="518" max="518" width="12.44140625" style="26" customWidth="1"/>
    <col min="519" max="519" width="15.6640625" style="26" customWidth="1"/>
    <col min="520" max="520" width="15.33203125" style="26" customWidth="1"/>
    <col min="521" max="767" width="9.109375" style="26"/>
    <col min="768" max="768" width="9.6640625" style="26" customWidth="1"/>
    <col min="769" max="769" width="28.33203125" style="26" customWidth="1"/>
    <col min="770" max="770" width="26.6640625" style="26" customWidth="1"/>
    <col min="771" max="771" width="32" style="26" customWidth="1"/>
    <col min="772" max="772" width="8.109375" style="26" customWidth="1"/>
    <col min="773" max="773" width="12.5546875" style="26" customWidth="1"/>
    <col min="774" max="774" width="12.44140625" style="26" customWidth="1"/>
    <col min="775" max="775" width="15.6640625" style="26" customWidth="1"/>
    <col min="776" max="776" width="15.33203125" style="26" customWidth="1"/>
    <col min="777" max="1023" width="9.109375" style="26"/>
    <col min="1024" max="1024" width="9.6640625" style="26" customWidth="1"/>
    <col min="1025" max="1025" width="28.33203125" style="26" customWidth="1"/>
    <col min="1026" max="1026" width="26.6640625" style="26" customWidth="1"/>
    <col min="1027" max="1027" width="32" style="26" customWidth="1"/>
    <col min="1028" max="1028" width="8.109375" style="26" customWidth="1"/>
    <col min="1029" max="1029" width="12.5546875" style="26" customWidth="1"/>
    <col min="1030" max="1030" width="12.44140625" style="26" customWidth="1"/>
    <col min="1031" max="1031" width="15.6640625" style="26" customWidth="1"/>
    <col min="1032" max="1032" width="15.33203125" style="26" customWidth="1"/>
    <col min="1033" max="1279" width="9.109375" style="26"/>
    <col min="1280" max="1280" width="9.6640625" style="26" customWidth="1"/>
    <col min="1281" max="1281" width="28.33203125" style="26" customWidth="1"/>
    <col min="1282" max="1282" width="26.6640625" style="26" customWidth="1"/>
    <col min="1283" max="1283" width="32" style="26" customWidth="1"/>
    <col min="1284" max="1284" width="8.109375" style="26" customWidth="1"/>
    <col min="1285" max="1285" width="12.5546875" style="26" customWidth="1"/>
    <col min="1286" max="1286" width="12.44140625" style="26" customWidth="1"/>
    <col min="1287" max="1287" width="15.6640625" style="26" customWidth="1"/>
    <col min="1288" max="1288" width="15.33203125" style="26" customWidth="1"/>
    <col min="1289" max="1535" width="9.109375" style="26"/>
    <col min="1536" max="1536" width="9.6640625" style="26" customWidth="1"/>
    <col min="1537" max="1537" width="28.33203125" style="26" customWidth="1"/>
    <col min="1538" max="1538" width="26.6640625" style="26" customWidth="1"/>
    <col min="1539" max="1539" width="32" style="26" customWidth="1"/>
    <col min="1540" max="1540" width="8.109375" style="26" customWidth="1"/>
    <col min="1541" max="1541" width="12.5546875" style="26" customWidth="1"/>
    <col min="1542" max="1542" width="12.44140625" style="26" customWidth="1"/>
    <col min="1543" max="1543" width="15.6640625" style="26" customWidth="1"/>
    <col min="1544" max="1544" width="15.33203125" style="26" customWidth="1"/>
    <col min="1545" max="1791" width="9.109375" style="26"/>
    <col min="1792" max="1792" width="9.6640625" style="26" customWidth="1"/>
    <col min="1793" max="1793" width="28.33203125" style="26" customWidth="1"/>
    <col min="1794" max="1794" width="26.6640625" style="26" customWidth="1"/>
    <col min="1795" max="1795" width="32" style="26" customWidth="1"/>
    <col min="1796" max="1796" width="8.109375" style="26" customWidth="1"/>
    <col min="1797" max="1797" width="12.5546875" style="26" customWidth="1"/>
    <col min="1798" max="1798" width="12.44140625" style="26" customWidth="1"/>
    <col min="1799" max="1799" width="15.6640625" style="26" customWidth="1"/>
    <col min="1800" max="1800" width="15.33203125" style="26" customWidth="1"/>
    <col min="1801" max="2047" width="9.109375" style="26"/>
    <col min="2048" max="2048" width="9.6640625" style="26" customWidth="1"/>
    <col min="2049" max="2049" width="28.33203125" style="26" customWidth="1"/>
    <col min="2050" max="2050" width="26.6640625" style="26" customWidth="1"/>
    <col min="2051" max="2051" width="32" style="26" customWidth="1"/>
    <col min="2052" max="2052" width="8.109375" style="26" customWidth="1"/>
    <col min="2053" max="2053" width="12.5546875" style="26" customWidth="1"/>
    <col min="2054" max="2054" width="12.44140625" style="26" customWidth="1"/>
    <col min="2055" max="2055" width="15.6640625" style="26" customWidth="1"/>
    <col min="2056" max="2056" width="15.33203125" style="26" customWidth="1"/>
    <col min="2057" max="2303" width="9.109375" style="26"/>
    <col min="2304" max="2304" width="9.6640625" style="26" customWidth="1"/>
    <col min="2305" max="2305" width="28.33203125" style="26" customWidth="1"/>
    <col min="2306" max="2306" width="26.6640625" style="26" customWidth="1"/>
    <col min="2307" max="2307" width="32" style="26" customWidth="1"/>
    <col min="2308" max="2308" width="8.109375" style="26" customWidth="1"/>
    <col min="2309" max="2309" width="12.5546875" style="26" customWidth="1"/>
    <col min="2310" max="2310" width="12.44140625" style="26" customWidth="1"/>
    <col min="2311" max="2311" width="15.6640625" style="26" customWidth="1"/>
    <col min="2312" max="2312" width="15.33203125" style="26" customWidth="1"/>
    <col min="2313" max="2559" width="9.109375" style="26"/>
    <col min="2560" max="2560" width="9.6640625" style="26" customWidth="1"/>
    <col min="2561" max="2561" width="28.33203125" style="26" customWidth="1"/>
    <col min="2562" max="2562" width="26.6640625" style="26" customWidth="1"/>
    <col min="2563" max="2563" width="32" style="26" customWidth="1"/>
    <col min="2564" max="2564" width="8.109375" style="26" customWidth="1"/>
    <col min="2565" max="2565" width="12.5546875" style="26" customWidth="1"/>
    <col min="2566" max="2566" width="12.44140625" style="26" customWidth="1"/>
    <col min="2567" max="2567" width="15.6640625" style="26" customWidth="1"/>
    <col min="2568" max="2568" width="15.33203125" style="26" customWidth="1"/>
    <col min="2569" max="2815" width="9.109375" style="26"/>
    <col min="2816" max="2816" width="9.6640625" style="26" customWidth="1"/>
    <col min="2817" max="2817" width="28.33203125" style="26" customWidth="1"/>
    <col min="2818" max="2818" width="26.6640625" style="26" customWidth="1"/>
    <col min="2819" max="2819" width="32" style="26" customWidth="1"/>
    <col min="2820" max="2820" width="8.109375" style="26" customWidth="1"/>
    <col min="2821" max="2821" width="12.5546875" style="26" customWidth="1"/>
    <col min="2822" max="2822" width="12.44140625" style="26" customWidth="1"/>
    <col min="2823" max="2823" width="15.6640625" style="26" customWidth="1"/>
    <col min="2824" max="2824" width="15.33203125" style="26" customWidth="1"/>
    <col min="2825" max="3071" width="9.109375" style="26"/>
    <col min="3072" max="3072" width="9.6640625" style="26" customWidth="1"/>
    <col min="3073" max="3073" width="28.33203125" style="26" customWidth="1"/>
    <col min="3074" max="3074" width="26.6640625" style="26" customWidth="1"/>
    <col min="3075" max="3075" width="32" style="26" customWidth="1"/>
    <col min="3076" max="3076" width="8.109375" style="26" customWidth="1"/>
    <col min="3077" max="3077" width="12.5546875" style="26" customWidth="1"/>
    <col min="3078" max="3078" width="12.44140625" style="26" customWidth="1"/>
    <col min="3079" max="3079" width="15.6640625" style="26" customWidth="1"/>
    <col min="3080" max="3080" width="15.33203125" style="26" customWidth="1"/>
    <col min="3081" max="3327" width="9.109375" style="26"/>
    <col min="3328" max="3328" width="9.6640625" style="26" customWidth="1"/>
    <col min="3329" max="3329" width="28.33203125" style="26" customWidth="1"/>
    <col min="3330" max="3330" width="26.6640625" style="26" customWidth="1"/>
    <col min="3331" max="3331" width="32" style="26" customWidth="1"/>
    <col min="3332" max="3332" width="8.109375" style="26" customWidth="1"/>
    <col min="3333" max="3333" width="12.5546875" style="26" customWidth="1"/>
    <col min="3334" max="3334" width="12.44140625" style="26" customWidth="1"/>
    <col min="3335" max="3335" width="15.6640625" style="26" customWidth="1"/>
    <col min="3336" max="3336" width="15.33203125" style="26" customWidth="1"/>
    <col min="3337" max="3583" width="9.109375" style="26"/>
    <col min="3584" max="3584" width="9.6640625" style="26" customWidth="1"/>
    <col min="3585" max="3585" width="28.33203125" style="26" customWidth="1"/>
    <col min="3586" max="3586" width="26.6640625" style="26" customWidth="1"/>
    <col min="3587" max="3587" width="32" style="26" customWidth="1"/>
    <col min="3588" max="3588" width="8.109375" style="26" customWidth="1"/>
    <col min="3589" max="3589" width="12.5546875" style="26" customWidth="1"/>
    <col min="3590" max="3590" width="12.44140625" style="26" customWidth="1"/>
    <col min="3591" max="3591" width="15.6640625" style="26" customWidth="1"/>
    <col min="3592" max="3592" width="15.33203125" style="26" customWidth="1"/>
    <col min="3593" max="3839" width="9.109375" style="26"/>
    <col min="3840" max="3840" width="9.6640625" style="26" customWidth="1"/>
    <col min="3841" max="3841" width="28.33203125" style="26" customWidth="1"/>
    <col min="3842" max="3842" width="26.6640625" style="26" customWidth="1"/>
    <col min="3843" max="3843" width="32" style="26" customWidth="1"/>
    <col min="3844" max="3844" width="8.109375" style="26" customWidth="1"/>
    <col min="3845" max="3845" width="12.5546875" style="26" customWidth="1"/>
    <col min="3846" max="3846" width="12.44140625" style="26" customWidth="1"/>
    <col min="3847" max="3847" width="15.6640625" style="26" customWidth="1"/>
    <col min="3848" max="3848" width="15.33203125" style="26" customWidth="1"/>
    <col min="3849" max="4095" width="9.109375" style="26"/>
    <col min="4096" max="4096" width="9.6640625" style="26" customWidth="1"/>
    <col min="4097" max="4097" width="28.33203125" style="26" customWidth="1"/>
    <col min="4098" max="4098" width="26.6640625" style="26" customWidth="1"/>
    <col min="4099" max="4099" width="32" style="26" customWidth="1"/>
    <col min="4100" max="4100" width="8.109375" style="26" customWidth="1"/>
    <col min="4101" max="4101" width="12.5546875" style="26" customWidth="1"/>
    <col min="4102" max="4102" width="12.44140625" style="26" customWidth="1"/>
    <col min="4103" max="4103" width="15.6640625" style="26" customWidth="1"/>
    <col min="4104" max="4104" width="15.33203125" style="26" customWidth="1"/>
    <col min="4105" max="4351" width="9.109375" style="26"/>
    <col min="4352" max="4352" width="9.6640625" style="26" customWidth="1"/>
    <col min="4353" max="4353" width="28.33203125" style="26" customWidth="1"/>
    <col min="4354" max="4354" width="26.6640625" style="26" customWidth="1"/>
    <col min="4355" max="4355" width="32" style="26" customWidth="1"/>
    <col min="4356" max="4356" width="8.109375" style="26" customWidth="1"/>
    <col min="4357" max="4357" width="12.5546875" style="26" customWidth="1"/>
    <col min="4358" max="4358" width="12.44140625" style="26" customWidth="1"/>
    <col min="4359" max="4359" width="15.6640625" style="26" customWidth="1"/>
    <col min="4360" max="4360" width="15.33203125" style="26" customWidth="1"/>
    <col min="4361" max="4607" width="9.109375" style="26"/>
    <col min="4608" max="4608" width="9.6640625" style="26" customWidth="1"/>
    <col min="4609" max="4609" width="28.33203125" style="26" customWidth="1"/>
    <col min="4610" max="4610" width="26.6640625" style="26" customWidth="1"/>
    <col min="4611" max="4611" width="32" style="26" customWidth="1"/>
    <col min="4612" max="4612" width="8.109375" style="26" customWidth="1"/>
    <col min="4613" max="4613" width="12.5546875" style="26" customWidth="1"/>
    <col min="4614" max="4614" width="12.44140625" style="26" customWidth="1"/>
    <col min="4615" max="4615" width="15.6640625" style="26" customWidth="1"/>
    <col min="4616" max="4616" width="15.33203125" style="26" customWidth="1"/>
    <col min="4617" max="4863" width="9.109375" style="26"/>
    <col min="4864" max="4864" width="9.6640625" style="26" customWidth="1"/>
    <col min="4865" max="4865" width="28.33203125" style="26" customWidth="1"/>
    <col min="4866" max="4866" width="26.6640625" style="26" customWidth="1"/>
    <col min="4867" max="4867" width="32" style="26" customWidth="1"/>
    <col min="4868" max="4868" width="8.109375" style="26" customWidth="1"/>
    <col min="4869" max="4869" width="12.5546875" style="26" customWidth="1"/>
    <col min="4870" max="4870" width="12.44140625" style="26" customWidth="1"/>
    <col min="4871" max="4871" width="15.6640625" style="26" customWidth="1"/>
    <col min="4872" max="4872" width="15.33203125" style="26" customWidth="1"/>
    <col min="4873" max="5119" width="9.109375" style="26"/>
    <col min="5120" max="5120" width="9.6640625" style="26" customWidth="1"/>
    <col min="5121" max="5121" width="28.33203125" style="26" customWidth="1"/>
    <col min="5122" max="5122" width="26.6640625" style="26" customWidth="1"/>
    <col min="5123" max="5123" width="32" style="26" customWidth="1"/>
    <col min="5124" max="5124" width="8.109375" style="26" customWidth="1"/>
    <col min="5125" max="5125" width="12.5546875" style="26" customWidth="1"/>
    <col min="5126" max="5126" width="12.44140625" style="26" customWidth="1"/>
    <col min="5127" max="5127" width="15.6640625" style="26" customWidth="1"/>
    <col min="5128" max="5128" width="15.33203125" style="26" customWidth="1"/>
    <col min="5129" max="5375" width="9.109375" style="26"/>
    <col min="5376" max="5376" width="9.6640625" style="26" customWidth="1"/>
    <col min="5377" max="5377" width="28.33203125" style="26" customWidth="1"/>
    <col min="5378" max="5378" width="26.6640625" style="26" customWidth="1"/>
    <col min="5379" max="5379" width="32" style="26" customWidth="1"/>
    <col min="5380" max="5380" width="8.109375" style="26" customWidth="1"/>
    <col min="5381" max="5381" width="12.5546875" style="26" customWidth="1"/>
    <col min="5382" max="5382" width="12.44140625" style="26" customWidth="1"/>
    <col min="5383" max="5383" width="15.6640625" style="26" customWidth="1"/>
    <col min="5384" max="5384" width="15.33203125" style="26" customWidth="1"/>
    <col min="5385" max="5631" width="9.109375" style="26"/>
    <col min="5632" max="5632" width="9.6640625" style="26" customWidth="1"/>
    <col min="5633" max="5633" width="28.33203125" style="26" customWidth="1"/>
    <col min="5634" max="5634" width="26.6640625" style="26" customWidth="1"/>
    <col min="5635" max="5635" width="32" style="26" customWidth="1"/>
    <col min="5636" max="5636" width="8.109375" style="26" customWidth="1"/>
    <col min="5637" max="5637" width="12.5546875" style="26" customWidth="1"/>
    <col min="5638" max="5638" width="12.44140625" style="26" customWidth="1"/>
    <col min="5639" max="5639" width="15.6640625" style="26" customWidth="1"/>
    <col min="5640" max="5640" width="15.33203125" style="26" customWidth="1"/>
    <col min="5641" max="5887" width="9.109375" style="26"/>
    <col min="5888" max="5888" width="9.6640625" style="26" customWidth="1"/>
    <col min="5889" max="5889" width="28.33203125" style="26" customWidth="1"/>
    <col min="5890" max="5890" width="26.6640625" style="26" customWidth="1"/>
    <col min="5891" max="5891" width="32" style="26" customWidth="1"/>
    <col min="5892" max="5892" width="8.109375" style="26" customWidth="1"/>
    <col min="5893" max="5893" width="12.5546875" style="26" customWidth="1"/>
    <col min="5894" max="5894" width="12.44140625" style="26" customWidth="1"/>
    <col min="5895" max="5895" width="15.6640625" style="26" customWidth="1"/>
    <col min="5896" max="5896" width="15.33203125" style="26" customWidth="1"/>
    <col min="5897" max="6143" width="9.109375" style="26"/>
    <col min="6144" max="6144" width="9.6640625" style="26" customWidth="1"/>
    <col min="6145" max="6145" width="28.33203125" style="26" customWidth="1"/>
    <col min="6146" max="6146" width="26.6640625" style="26" customWidth="1"/>
    <col min="6147" max="6147" width="32" style="26" customWidth="1"/>
    <col min="6148" max="6148" width="8.109375" style="26" customWidth="1"/>
    <col min="6149" max="6149" width="12.5546875" style="26" customWidth="1"/>
    <col min="6150" max="6150" width="12.44140625" style="26" customWidth="1"/>
    <col min="6151" max="6151" width="15.6640625" style="26" customWidth="1"/>
    <col min="6152" max="6152" width="15.33203125" style="26" customWidth="1"/>
    <col min="6153" max="6399" width="9.109375" style="26"/>
    <col min="6400" max="6400" width="9.6640625" style="26" customWidth="1"/>
    <col min="6401" max="6401" width="28.33203125" style="26" customWidth="1"/>
    <col min="6402" max="6402" width="26.6640625" style="26" customWidth="1"/>
    <col min="6403" max="6403" width="32" style="26" customWidth="1"/>
    <col min="6404" max="6404" width="8.109375" style="26" customWidth="1"/>
    <col min="6405" max="6405" width="12.5546875" style="26" customWidth="1"/>
    <col min="6406" max="6406" width="12.44140625" style="26" customWidth="1"/>
    <col min="6407" max="6407" width="15.6640625" style="26" customWidth="1"/>
    <col min="6408" max="6408" width="15.33203125" style="26" customWidth="1"/>
    <col min="6409" max="6655" width="9.109375" style="26"/>
    <col min="6656" max="6656" width="9.6640625" style="26" customWidth="1"/>
    <col min="6657" max="6657" width="28.33203125" style="26" customWidth="1"/>
    <col min="6658" max="6658" width="26.6640625" style="26" customWidth="1"/>
    <col min="6659" max="6659" width="32" style="26" customWidth="1"/>
    <col min="6660" max="6660" width="8.109375" style="26" customWidth="1"/>
    <col min="6661" max="6661" width="12.5546875" style="26" customWidth="1"/>
    <col min="6662" max="6662" width="12.44140625" style="26" customWidth="1"/>
    <col min="6663" max="6663" width="15.6640625" style="26" customWidth="1"/>
    <col min="6664" max="6664" width="15.33203125" style="26" customWidth="1"/>
    <col min="6665" max="6911" width="9.109375" style="26"/>
    <col min="6912" max="6912" width="9.6640625" style="26" customWidth="1"/>
    <col min="6913" max="6913" width="28.33203125" style="26" customWidth="1"/>
    <col min="6914" max="6914" width="26.6640625" style="26" customWidth="1"/>
    <col min="6915" max="6915" width="32" style="26" customWidth="1"/>
    <col min="6916" max="6916" width="8.109375" style="26" customWidth="1"/>
    <col min="6917" max="6917" width="12.5546875" style="26" customWidth="1"/>
    <col min="6918" max="6918" width="12.44140625" style="26" customWidth="1"/>
    <col min="6919" max="6919" width="15.6640625" style="26" customWidth="1"/>
    <col min="6920" max="6920" width="15.33203125" style="26" customWidth="1"/>
    <col min="6921" max="7167" width="9.109375" style="26"/>
    <col min="7168" max="7168" width="9.6640625" style="26" customWidth="1"/>
    <col min="7169" max="7169" width="28.33203125" style="26" customWidth="1"/>
    <col min="7170" max="7170" width="26.6640625" style="26" customWidth="1"/>
    <col min="7171" max="7171" width="32" style="26" customWidth="1"/>
    <col min="7172" max="7172" width="8.109375" style="26" customWidth="1"/>
    <col min="7173" max="7173" width="12.5546875" style="26" customWidth="1"/>
    <col min="7174" max="7174" width="12.44140625" style="26" customWidth="1"/>
    <col min="7175" max="7175" width="15.6640625" style="26" customWidth="1"/>
    <col min="7176" max="7176" width="15.33203125" style="26" customWidth="1"/>
    <col min="7177" max="7423" width="9.109375" style="26"/>
    <col min="7424" max="7424" width="9.6640625" style="26" customWidth="1"/>
    <col min="7425" max="7425" width="28.33203125" style="26" customWidth="1"/>
    <col min="7426" max="7426" width="26.6640625" style="26" customWidth="1"/>
    <col min="7427" max="7427" width="32" style="26" customWidth="1"/>
    <col min="7428" max="7428" width="8.109375" style="26" customWidth="1"/>
    <col min="7429" max="7429" width="12.5546875" style="26" customWidth="1"/>
    <col min="7430" max="7430" width="12.44140625" style="26" customWidth="1"/>
    <col min="7431" max="7431" width="15.6640625" style="26" customWidth="1"/>
    <col min="7432" max="7432" width="15.33203125" style="26" customWidth="1"/>
    <col min="7433" max="7679" width="9.109375" style="26"/>
    <col min="7680" max="7680" width="9.6640625" style="26" customWidth="1"/>
    <col min="7681" max="7681" width="28.33203125" style="26" customWidth="1"/>
    <col min="7682" max="7682" width="26.6640625" style="26" customWidth="1"/>
    <col min="7683" max="7683" width="32" style="26" customWidth="1"/>
    <col min="7684" max="7684" width="8.109375" style="26" customWidth="1"/>
    <col min="7685" max="7685" width="12.5546875" style="26" customWidth="1"/>
    <col min="7686" max="7686" width="12.44140625" style="26" customWidth="1"/>
    <col min="7687" max="7687" width="15.6640625" style="26" customWidth="1"/>
    <col min="7688" max="7688" width="15.33203125" style="26" customWidth="1"/>
    <col min="7689" max="7935" width="9.109375" style="26"/>
    <col min="7936" max="7936" width="9.6640625" style="26" customWidth="1"/>
    <col min="7937" max="7937" width="28.33203125" style="26" customWidth="1"/>
    <col min="7938" max="7938" width="26.6640625" style="26" customWidth="1"/>
    <col min="7939" max="7939" width="32" style="26" customWidth="1"/>
    <col min="7940" max="7940" width="8.109375" style="26" customWidth="1"/>
    <col min="7941" max="7941" width="12.5546875" style="26" customWidth="1"/>
    <col min="7942" max="7942" width="12.44140625" style="26" customWidth="1"/>
    <col min="7943" max="7943" width="15.6640625" style="26" customWidth="1"/>
    <col min="7944" max="7944" width="15.33203125" style="26" customWidth="1"/>
    <col min="7945" max="8191" width="9.109375" style="26"/>
    <col min="8192" max="8192" width="9.6640625" style="26" customWidth="1"/>
    <col min="8193" max="8193" width="28.33203125" style="26" customWidth="1"/>
    <col min="8194" max="8194" width="26.6640625" style="26" customWidth="1"/>
    <col min="8195" max="8195" width="32" style="26" customWidth="1"/>
    <col min="8196" max="8196" width="8.109375" style="26" customWidth="1"/>
    <col min="8197" max="8197" width="12.5546875" style="26" customWidth="1"/>
    <col min="8198" max="8198" width="12.44140625" style="26" customWidth="1"/>
    <col min="8199" max="8199" width="15.6640625" style="26" customWidth="1"/>
    <col min="8200" max="8200" width="15.33203125" style="26" customWidth="1"/>
    <col min="8201" max="8447" width="9.109375" style="26"/>
    <col min="8448" max="8448" width="9.6640625" style="26" customWidth="1"/>
    <col min="8449" max="8449" width="28.33203125" style="26" customWidth="1"/>
    <col min="8450" max="8450" width="26.6640625" style="26" customWidth="1"/>
    <col min="8451" max="8451" width="32" style="26" customWidth="1"/>
    <col min="8452" max="8452" width="8.109375" style="26" customWidth="1"/>
    <col min="8453" max="8453" width="12.5546875" style="26" customWidth="1"/>
    <col min="8454" max="8454" width="12.44140625" style="26" customWidth="1"/>
    <col min="8455" max="8455" width="15.6640625" style="26" customWidth="1"/>
    <col min="8456" max="8456" width="15.33203125" style="26" customWidth="1"/>
    <col min="8457" max="8703" width="9.109375" style="26"/>
    <col min="8704" max="8704" width="9.6640625" style="26" customWidth="1"/>
    <col min="8705" max="8705" width="28.33203125" style="26" customWidth="1"/>
    <col min="8706" max="8706" width="26.6640625" style="26" customWidth="1"/>
    <col min="8707" max="8707" width="32" style="26" customWidth="1"/>
    <col min="8708" max="8708" width="8.109375" style="26" customWidth="1"/>
    <col min="8709" max="8709" width="12.5546875" style="26" customWidth="1"/>
    <col min="8710" max="8710" width="12.44140625" style="26" customWidth="1"/>
    <col min="8711" max="8711" width="15.6640625" style="26" customWidth="1"/>
    <col min="8712" max="8712" width="15.33203125" style="26" customWidth="1"/>
    <col min="8713" max="8959" width="9.109375" style="26"/>
    <col min="8960" max="8960" width="9.6640625" style="26" customWidth="1"/>
    <col min="8961" max="8961" width="28.33203125" style="26" customWidth="1"/>
    <col min="8962" max="8962" width="26.6640625" style="26" customWidth="1"/>
    <col min="8963" max="8963" width="32" style="26" customWidth="1"/>
    <col min="8964" max="8964" width="8.109375" style="26" customWidth="1"/>
    <col min="8965" max="8965" width="12.5546875" style="26" customWidth="1"/>
    <col min="8966" max="8966" width="12.44140625" style="26" customWidth="1"/>
    <col min="8967" max="8967" width="15.6640625" style="26" customWidth="1"/>
    <col min="8968" max="8968" width="15.33203125" style="26" customWidth="1"/>
    <col min="8969" max="9215" width="9.109375" style="26"/>
    <col min="9216" max="9216" width="9.6640625" style="26" customWidth="1"/>
    <col min="9217" max="9217" width="28.33203125" style="26" customWidth="1"/>
    <col min="9218" max="9218" width="26.6640625" style="26" customWidth="1"/>
    <col min="9219" max="9219" width="32" style="26" customWidth="1"/>
    <col min="9220" max="9220" width="8.109375" style="26" customWidth="1"/>
    <col min="9221" max="9221" width="12.5546875" style="26" customWidth="1"/>
    <col min="9222" max="9222" width="12.44140625" style="26" customWidth="1"/>
    <col min="9223" max="9223" width="15.6640625" style="26" customWidth="1"/>
    <col min="9224" max="9224" width="15.33203125" style="26" customWidth="1"/>
    <col min="9225" max="9471" width="9.109375" style="26"/>
    <col min="9472" max="9472" width="9.6640625" style="26" customWidth="1"/>
    <col min="9473" max="9473" width="28.33203125" style="26" customWidth="1"/>
    <col min="9474" max="9474" width="26.6640625" style="26" customWidth="1"/>
    <col min="9475" max="9475" width="32" style="26" customWidth="1"/>
    <col min="9476" max="9476" width="8.109375" style="26" customWidth="1"/>
    <col min="9477" max="9477" width="12.5546875" style="26" customWidth="1"/>
    <col min="9478" max="9478" width="12.44140625" style="26" customWidth="1"/>
    <col min="9479" max="9479" width="15.6640625" style="26" customWidth="1"/>
    <col min="9480" max="9480" width="15.33203125" style="26" customWidth="1"/>
    <col min="9481" max="9727" width="9.109375" style="26"/>
    <col min="9728" max="9728" width="9.6640625" style="26" customWidth="1"/>
    <col min="9729" max="9729" width="28.33203125" style="26" customWidth="1"/>
    <col min="9730" max="9730" width="26.6640625" style="26" customWidth="1"/>
    <col min="9731" max="9731" width="32" style="26" customWidth="1"/>
    <col min="9732" max="9732" width="8.109375" style="26" customWidth="1"/>
    <col min="9733" max="9733" width="12.5546875" style="26" customWidth="1"/>
    <col min="9734" max="9734" width="12.44140625" style="26" customWidth="1"/>
    <col min="9735" max="9735" width="15.6640625" style="26" customWidth="1"/>
    <col min="9736" max="9736" width="15.33203125" style="26" customWidth="1"/>
    <col min="9737" max="9983" width="9.109375" style="26"/>
    <col min="9984" max="9984" width="9.6640625" style="26" customWidth="1"/>
    <col min="9985" max="9985" width="28.33203125" style="26" customWidth="1"/>
    <col min="9986" max="9986" width="26.6640625" style="26" customWidth="1"/>
    <col min="9987" max="9987" width="32" style="26" customWidth="1"/>
    <col min="9988" max="9988" width="8.109375" style="26" customWidth="1"/>
    <col min="9989" max="9989" width="12.5546875" style="26" customWidth="1"/>
    <col min="9990" max="9990" width="12.44140625" style="26" customWidth="1"/>
    <col min="9991" max="9991" width="15.6640625" style="26" customWidth="1"/>
    <col min="9992" max="9992" width="15.33203125" style="26" customWidth="1"/>
    <col min="9993" max="10239" width="9.109375" style="26"/>
    <col min="10240" max="10240" width="9.6640625" style="26" customWidth="1"/>
    <col min="10241" max="10241" width="28.33203125" style="26" customWidth="1"/>
    <col min="10242" max="10242" width="26.6640625" style="26" customWidth="1"/>
    <col min="10243" max="10243" width="32" style="26" customWidth="1"/>
    <col min="10244" max="10244" width="8.109375" style="26" customWidth="1"/>
    <col min="10245" max="10245" width="12.5546875" style="26" customWidth="1"/>
    <col min="10246" max="10246" width="12.44140625" style="26" customWidth="1"/>
    <col min="10247" max="10247" width="15.6640625" style="26" customWidth="1"/>
    <col min="10248" max="10248" width="15.33203125" style="26" customWidth="1"/>
    <col min="10249" max="10495" width="9.109375" style="26"/>
    <col min="10496" max="10496" width="9.6640625" style="26" customWidth="1"/>
    <col min="10497" max="10497" width="28.33203125" style="26" customWidth="1"/>
    <col min="10498" max="10498" width="26.6640625" style="26" customWidth="1"/>
    <col min="10499" max="10499" width="32" style="26" customWidth="1"/>
    <col min="10500" max="10500" width="8.109375" style="26" customWidth="1"/>
    <col min="10501" max="10501" width="12.5546875" style="26" customWidth="1"/>
    <col min="10502" max="10502" width="12.44140625" style="26" customWidth="1"/>
    <col min="10503" max="10503" width="15.6640625" style="26" customWidth="1"/>
    <col min="10504" max="10504" width="15.33203125" style="26" customWidth="1"/>
    <col min="10505" max="10751" width="9.109375" style="26"/>
    <col min="10752" max="10752" width="9.6640625" style="26" customWidth="1"/>
    <col min="10753" max="10753" width="28.33203125" style="26" customWidth="1"/>
    <col min="10754" max="10754" width="26.6640625" style="26" customWidth="1"/>
    <col min="10755" max="10755" width="32" style="26" customWidth="1"/>
    <col min="10756" max="10756" width="8.109375" style="26" customWidth="1"/>
    <col min="10757" max="10757" width="12.5546875" style="26" customWidth="1"/>
    <col min="10758" max="10758" width="12.44140625" style="26" customWidth="1"/>
    <col min="10759" max="10759" width="15.6640625" style="26" customWidth="1"/>
    <col min="10760" max="10760" width="15.33203125" style="26" customWidth="1"/>
    <col min="10761" max="11007" width="9.109375" style="26"/>
    <col min="11008" max="11008" width="9.6640625" style="26" customWidth="1"/>
    <col min="11009" max="11009" width="28.33203125" style="26" customWidth="1"/>
    <col min="11010" max="11010" width="26.6640625" style="26" customWidth="1"/>
    <col min="11011" max="11011" width="32" style="26" customWidth="1"/>
    <col min="11012" max="11012" width="8.109375" style="26" customWidth="1"/>
    <col min="11013" max="11013" width="12.5546875" style="26" customWidth="1"/>
    <col min="11014" max="11014" width="12.44140625" style="26" customWidth="1"/>
    <col min="11015" max="11015" width="15.6640625" style="26" customWidth="1"/>
    <col min="11016" max="11016" width="15.33203125" style="26" customWidth="1"/>
    <col min="11017" max="11263" width="9.109375" style="26"/>
    <col min="11264" max="11264" width="9.6640625" style="26" customWidth="1"/>
    <col min="11265" max="11265" width="28.33203125" style="26" customWidth="1"/>
    <col min="11266" max="11266" width="26.6640625" style="26" customWidth="1"/>
    <col min="11267" max="11267" width="32" style="26" customWidth="1"/>
    <col min="11268" max="11268" width="8.109375" style="26" customWidth="1"/>
    <col min="11269" max="11269" width="12.5546875" style="26" customWidth="1"/>
    <col min="11270" max="11270" width="12.44140625" style="26" customWidth="1"/>
    <col min="11271" max="11271" width="15.6640625" style="26" customWidth="1"/>
    <col min="11272" max="11272" width="15.33203125" style="26" customWidth="1"/>
    <col min="11273" max="11519" width="9.109375" style="26"/>
    <col min="11520" max="11520" width="9.6640625" style="26" customWidth="1"/>
    <col min="11521" max="11521" width="28.33203125" style="26" customWidth="1"/>
    <col min="11522" max="11522" width="26.6640625" style="26" customWidth="1"/>
    <col min="11523" max="11523" width="32" style="26" customWidth="1"/>
    <col min="11524" max="11524" width="8.109375" style="26" customWidth="1"/>
    <col min="11525" max="11525" width="12.5546875" style="26" customWidth="1"/>
    <col min="11526" max="11526" width="12.44140625" style="26" customWidth="1"/>
    <col min="11527" max="11527" width="15.6640625" style="26" customWidth="1"/>
    <col min="11528" max="11528" width="15.33203125" style="26" customWidth="1"/>
    <col min="11529" max="11775" width="9.109375" style="26"/>
    <col min="11776" max="11776" width="9.6640625" style="26" customWidth="1"/>
    <col min="11777" max="11777" width="28.33203125" style="26" customWidth="1"/>
    <col min="11778" max="11778" width="26.6640625" style="26" customWidth="1"/>
    <col min="11779" max="11779" width="32" style="26" customWidth="1"/>
    <col min="11780" max="11780" width="8.109375" style="26" customWidth="1"/>
    <col min="11781" max="11781" width="12.5546875" style="26" customWidth="1"/>
    <col min="11782" max="11782" width="12.44140625" style="26" customWidth="1"/>
    <col min="11783" max="11783" width="15.6640625" style="26" customWidth="1"/>
    <col min="11784" max="11784" width="15.33203125" style="26" customWidth="1"/>
    <col min="11785" max="12031" width="9.109375" style="26"/>
    <col min="12032" max="12032" width="9.6640625" style="26" customWidth="1"/>
    <col min="12033" max="12033" width="28.33203125" style="26" customWidth="1"/>
    <col min="12034" max="12034" width="26.6640625" style="26" customWidth="1"/>
    <col min="12035" max="12035" width="32" style="26" customWidth="1"/>
    <col min="12036" max="12036" width="8.109375" style="26" customWidth="1"/>
    <col min="12037" max="12037" width="12.5546875" style="26" customWidth="1"/>
    <col min="12038" max="12038" width="12.44140625" style="26" customWidth="1"/>
    <col min="12039" max="12039" width="15.6640625" style="26" customWidth="1"/>
    <col min="12040" max="12040" width="15.33203125" style="26" customWidth="1"/>
    <col min="12041" max="12287" width="9.109375" style="26"/>
    <col min="12288" max="12288" width="9.6640625" style="26" customWidth="1"/>
    <col min="12289" max="12289" width="28.33203125" style="26" customWidth="1"/>
    <col min="12290" max="12290" width="26.6640625" style="26" customWidth="1"/>
    <col min="12291" max="12291" width="32" style="26" customWidth="1"/>
    <col min="12292" max="12292" width="8.109375" style="26" customWidth="1"/>
    <col min="12293" max="12293" width="12.5546875" style="26" customWidth="1"/>
    <col min="12294" max="12294" width="12.44140625" style="26" customWidth="1"/>
    <col min="12295" max="12295" width="15.6640625" style="26" customWidth="1"/>
    <col min="12296" max="12296" width="15.33203125" style="26" customWidth="1"/>
    <col min="12297" max="12543" width="9.109375" style="26"/>
    <col min="12544" max="12544" width="9.6640625" style="26" customWidth="1"/>
    <col min="12545" max="12545" width="28.33203125" style="26" customWidth="1"/>
    <col min="12546" max="12546" width="26.6640625" style="26" customWidth="1"/>
    <col min="12547" max="12547" width="32" style="26" customWidth="1"/>
    <col min="12548" max="12548" width="8.109375" style="26" customWidth="1"/>
    <col min="12549" max="12549" width="12.5546875" style="26" customWidth="1"/>
    <col min="12550" max="12550" width="12.44140625" style="26" customWidth="1"/>
    <col min="12551" max="12551" width="15.6640625" style="26" customWidth="1"/>
    <col min="12552" max="12552" width="15.33203125" style="26" customWidth="1"/>
    <col min="12553" max="12799" width="9.109375" style="26"/>
    <col min="12800" max="12800" width="9.6640625" style="26" customWidth="1"/>
    <col min="12801" max="12801" width="28.33203125" style="26" customWidth="1"/>
    <col min="12802" max="12802" width="26.6640625" style="26" customWidth="1"/>
    <col min="12803" max="12803" width="32" style="26" customWidth="1"/>
    <col min="12804" max="12804" width="8.109375" style="26" customWidth="1"/>
    <col min="12805" max="12805" width="12.5546875" style="26" customWidth="1"/>
    <col min="12806" max="12806" width="12.44140625" style="26" customWidth="1"/>
    <col min="12807" max="12807" width="15.6640625" style="26" customWidth="1"/>
    <col min="12808" max="12808" width="15.33203125" style="26" customWidth="1"/>
    <col min="12809" max="13055" width="9.109375" style="26"/>
    <col min="13056" max="13056" width="9.6640625" style="26" customWidth="1"/>
    <col min="13057" max="13057" width="28.33203125" style="26" customWidth="1"/>
    <col min="13058" max="13058" width="26.6640625" style="26" customWidth="1"/>
    <col min="13059" max="13059" width="32" style="26" customWidth="1"/>
    <col min="13060" max="13060" width="8.109375" style="26" customWidth="1"/>
    <col min="13061" max="13061" width="12.5546875" style="26" customWidth="1"/>
    <col min="13062" max="13062" width="12.44140625" style="26" customWidth="1"/>
    <col min="13063" max="13063" width="15.6640625" style="26" customWidth="1"/>
    <col min="13064" max="13064" width="15.33203125" style="26" customWidth="1"/>
    <col min="13065" max="13311" width="9.109375" style="26"/>
    <col min="13312" max="13312" width="9.6640625" style="26" customWidth="1"/>
    <col min="13313" max="13313" width="28.33203125" style="26" customWidth="1"/>
    <col min="13314" max="13314" width="26.6640625" style="26" customWidth="1"/>
    <col min="13315" max="13315" width="32" style="26" customWidth="1"/>
    <col min="13316" max="13316" width="8.109375" style="26" customWidth="1"/>
    <col min="13317" max="13317" width="12.5546875" style="26" customWidth="1"/>
    <col min="13318" max="13318" width="12.44140625" style="26" customWidth="1"/>
    <col min="13319" max="13319" width="15.6640625" style="26" customWidth="1"/>
    <col min="13320" max="13320" width="15.33203125" style="26" customWidth="1"/>
    <col min="13321" max="13567" width="9.109375" style="26"/>
    <col min="13568" max="13568" width="9.6640625" style="26" customWidth="1"/>
    <col min="13569" max="13569" width="28.33203125" style="26" customWidth="1"/>
    <col min="13570" max="13570" width="26.6640625" style="26" customWidth="1"/>
    <col min="13571" max="13571" width="32" style="26" customWidth="1"/>
    <col min="13572" max="13572" width="8.109375" style="26" customWidth="1"/>
    <col min="13573" max="13573" width="12.5546875" style="26" customWidth="1"/>
    <col min="13574" max="13574" width="12.44140625" style="26" customWidth="1"/>
    <col min="13575" max="13575" width="15.6640625" style="26" customWidth="1"/>
    <col min="13576" max="13576" width="15.33203125" style="26" customWidth="1"/>
    <col min="13577" max="13823" width="9.109375" style="26"/>
    <col min="13824" max="13824" width="9.6640625" style="26" customWidth="1"/>
    <col min="13825" max="13825" width="28.33203125" style="26" customWidth="1"/>
    <col min="13826" max="13826" width="26.6640625" style="26" customWidth="1"/>
    <col min="13827" max="13827" width="32" style="26" customWidth="1"/>
    <col min="13828" max="13828" width="8.109375" style="26" customWidth="1"/>
    <col min="13829" max="13829" width="12.5546875" style="26" customWidth="1"/>
    <col min="13830" max="13830" width="12.44140625" style="26" customWidth="1"/>
    <col min="13831" max="13831" width="15.6640625" style="26" customWidth="1"/>
    <col min="13832" max="13832" width="15.33203125" style="26" customWidth="1"/>
    <col min="13833" max="14079" width="9.109375" style="26"/>
    <col min="14080" max="14080" width="9.6640625" style="26" customWidth="1"/>
    <col min="14081" max="14081" width="28.33203125" style="26" customWidth="1"/>
    <col min="14082" max="14082" width="26.6640625" style="26" customWidth="1"/>
    <col min="14083" max="14083" width="32" style="26" customWidth="1"/>
    <col min="14084" max="14084" width="8.109375" style="26" customWidth="1"/>
    <col min="14085" max="14085" width="12.5546875" style="26" customWidth="1"/>
    <col min="14086" max="14086" width="12.44140625" style="26" customWidth="1"/>
    <col min="14087" max="14087" width="15.6640625" style="26" customWidth="1"/>
    <col min="14088" max="14088" width="15.33203125" style="26" customWidth="1"/>
    <col min="14089" max="14335" width="9.109375" style="26"/>
    <col min="14336" max="14336" width="9.6640625" style="26" customWidth="1"/>
    <col min="14337" max="14337" width="28.33203125" style="26" customWidth="1"/>
    <col min="14338" max="14338" width="26.6640625" style="26" customWidth="1"/>
    <col min="14339" max="14339" width="32" style="26" customWidth="1"/>
    <col min="14340" max="14340" width="8.109375" style="26" customWidth="1"/>
    <col min="14341" max="14341" width="12.5546875" style="26" customWidth="1"/>
    <col min="14342" max="14342" width="12.44140625" style="26" customWidth="1"/>
    <col min="14343" max="14343" width="15.6640625" style="26" customWidth="1"/>
    <col min="14344" max="14344" width="15.33203125" style="26" customWidth="1"/>
    <col min="14345" max="14591" width="9.109375" style="26"/>
    <col min="14592" max="14592" width="9.6640625" style="26" customWidth="1"/>
    <col min="14593" max="14593" width="28.33203125" style="26" customWidth="1"/>
    <col min="14594" max="14594" width="26.6640625" style="26" customWidth="1"/>
    <col min="14595" max="14595" width="32" style="26" customWidth="1"/>
    <col min="14596" max="14596" width="8.109375" style="26" customWidth="1"/>
    <col min="14597" max="14597" width="12.5546875" style="26" customWidth="1"/>
    <col min="14598" max="14598" width="12.44140625" style="26" customWidth="1"/>
    <col min="14599" max="14599" width="15.6640625" style="26" customWidth="1"/>
    <col min="14600" max="14600" width="15.33203125" style="26" customWidth="1"/>
    <col min="14601" max="14847" width="9.109375" style="26"/>
    <col min="14848" max="14848" width="9.6640625" style="26" customWidth="1"/>
    <col min="14849" max="14849" width="28.33203125" style="26" customWidth="1"/>
    <col min="14850" max="14850" width="26.6640625" style="26" customWidth="1"/>
    <col min="14851" max="14851" width="32" style="26" customWidth="1"/>
    <col min="14852" max="14852" width="8.109375" style="26" customWidth="1"/>
    <col min="14853" max="14853" width="12.5546875" style="26" customWidth="1"/>
    <col min="14854" max="14854" width="12.44140625" style="26" customWidth="1"/>
    <col min="14855" max="14855" width="15.6640625" style="26" customWidth="1"/>
    <col min="14856" max="14856" width="15.33203125" style="26" customWidth="1"/>
    <col min="14857" max="15103" width="9.109375" style="26"/>
    <col min="15104" max="15104" width="9.6640625" style="26" customWidth="1"/>
    <col min="15105" max="15105" width="28.33203125" style="26" customWidth="1"/>
    <col min="15106" max="15106" width="26.6640625" style="26" customWidth="1"/>
    <col min="15107" max="15107" width="32" style="26" customWidth="1"/>
    <col min="15108" max="15108" width="8.109375" style="26" customWidth="1"/>
    <col min="15109" max="15109" width="12.5546875" style="26" customWidth="1"/>
    <col min="15110" max="15110" width="12.44140625" style="26" customWidth="1"/>
    <col min="15111" max="15111" width="15.6640625" style="26" customWidth="1"/>
    <col min="15112" max="15112" width="15.33203125" style="26" customWidth="1"/>
    <col min="15113" max="15359" width="9.109375" style="26"/>
    <col min="15360" max="15360" width="9.6640625" style="26" customWidth="1"/>
    <col min="15361" max="15361" width="28.33203125" style="26" customWidth="1"/>
    <col min="15362" max="15362" width="26.6640625" style="26" customWidth="1"/>
    <col min="15363" max="15363" width="32" style="26" customWidth="1"/>
    <col min="15364" max="15364" width="8.109375" style="26" customWidth="1"/>
    <col min="15365" max="15365" width="12.5546875" style="26" customWidth="1"/>
    <col min="15366" max="15366" width="12.44140625" style="26" customWidth="1"/>
    <col min="15367" max="15367" width="15.6640625" style="26" customWidth="1"/>
    <col min="15368" max="15368" width="15.33203125" style="26" customWidth="1"/>
    <col min="15369" max="15615" width="9.109375" style="26"/>
    <col min="15616" max="15616" width="9.6640625" style="26" customWidth="1"/>
    <col min="15617" max="15617" width="28.33203125" style="26" customWidth="1"/>
    <col min="15618" max="15618" width="26.6640625" style="26" customWidth="1"/>
    <col min="15619" max="15619" width="32" style="26" customWidth="1"/>
    <col min="15620" max="15620" width="8.109375" style="26" customWidth="1"/>
    <col min="15621" max="15621" width="12.5546875" style="26" customWidth="1"/>
    <col min="15622" max="15622" width="12.44140625" style="26" customWidth="1"/>
    <col min="15623" max="15623" width="15.6640625" style="26" customWidth="1"/>
    <col min="15624" max="15624" width="15.33203125" style="26" customWidth="1"/>
    <col min="15625" max="15871" width="9.109375" style="26"/>
    <col min="15872" max="15872" width="9.6640625" style="26" customWidth="1"/>
    <col min="15873" max="15873" width="28.33203125" style="26" customWidth="1"/>
    <col min="15874" max="15874" width="26.6640625" style="26" customWidth="1"/>
    <col min="15875" max="15875" width="32" style="26" customWidth="1"/>
    <col min="15876" max="15876" width="8.109375" style="26" customWidth="1"/>
    <col min="15877" max="15877" width="12.5546875" style="26" customWidth="1"/>
    <col min="15878" max="15878" width="12.44140625" style="26" customWidth="1"/>
    <col min="15879" max="15879" width="15.6640625" style="26" customWidth="1"/>
    <col min="15880" max="15880" width="15.33203125" style="26" customWidth="1"/>
    <col min="15881" max="16127" width="9.109375" style="26"/>
    <col min="16128" max="16128" width="9.6640625" style="26" customWidth="1"/>
    <col min="16129" max="16129" width="28.33203125" style="26" customWidth="1"/>
    <col min="16130" max="16130" width="26.6640625" style="26" customWidth="1"/>
    <col min="16131" max="16131" width="32" style="26" customWidth="1"/>
    <col min="16132" max="16132" width="8.109375" style="26" customWidth="1"/>
    <col min="16133" max="16133" width="12.5546875" style="26" customWidth="1"/>
    <col min="16134" max="16134" width="12.44140625" style="26" customWidth="1"/>
    <col min="16135" max="16135" width="15.6640625" style="26" customWidth="1"/>
    <col min="16136" max="16136" width="15.33203125" style="26" customWidth="1"/>
    <col min="16137" max="16384" width="9.109375" style="26"/>
  </cols>
  <sheetData>
    <row r="1" spans="1:9" ht="24.75" customHeight="1">
      <c r="A1" s="218" t="s">
        <v>61</v>
      </c>
      <c r="B1" s="218"/>
      <c r="C1" s="218"/>
      <c r="D1" s="218"/>
      <c r="E1" s="218"/>
      <c r="F1" s="218"/>
      <c r="G1" s="218"/>
      <c r="H1" s="218"/>
      <c r="I1" s="218"/>
    </row>
    <row r="2" spans="1:9" ht="3.75" customHeight="1">
      <c r="A2" s="219"/>
      <c r="B2" s="219"/>
      <c r="C2" s="219"/>
      <c r="D2" s="219"/>
      <c r="E2" s="219"/>
      <c r="F2" s="219"/>
      <c r="G2" s="219"/>
      <c r="H2" s="219"/>
      <c r="I2" s="219"/>
    </row>
    <row r="3" spans="1:9" ht="26.4">
      <c r="A3" s="27" t="s">
        <v>62</v>
      </c>
      <c r="B3" s="28" t="s">
        <v>63</v>
      </c>
      <c r="C3" s="27" t="s">
        <v>64</v>
      </c>
      <c r="D3" s="27" t="s">
        <v>65</v>
      </c>
      <c r="E3" s="29" t="s">
        <v>45</v>
      </c>
      <c r="F3" s="28" t="s">
        <v>66</v>
      </c>
      <c r="G3" s="30" t="s">
        <v>67</v>
      </c>
      <c r="H3" s="28" t="s">
        <v>68</v>
      </c>
      <c r="I3" s="31" t="s">
        <v>69</v>
      </c>
    </row>
    <row r="4" spans="1:9" ht="12.75" customHeight="1">
      <c r="A4" s="220" t="s">
        <v>70</v>
      </c>
      <c r="B4" s="221"/>
      <c r="C4" s="28"/>
      <c r="D4" s="28"/>
      <c r="E4" s="28"/>
      <c r="F4" s="28"/>
      <c r="G4" s="28"/>
      <c r="H4" s="28"/>
      <c r="I4" s="27"/>
    </row>
    <row r="5" spans="1:9">
      <c r="A5" s="27">
        <v>1</v>
      </c>
      <c r="B5" s="29" t="s">
        <v>71</v>
      </c>
      <c r="C5" s="29" t="s">
        <v>72</v>
      </c>
      <c r="D5" s="29" t="s">
        <v>73</v>
      </c>
      <c r="E5" s="32" t="s">
        <v>74</v>
      </c>
      <c r="F5" s="32">
        <v>1</v>
      </c>
      <c r="G5" s="27">
        <v>500</v>
      </c>
      <c r="H5" s="27">
        <f>F5*G5</f>
        <v>500</v>
      </c>
      <c r="I5" s="27">
        <v>2</v>
      </c>
    </row>
    <row r="6" spans="1:9">
      <c r="A6" s="27"/>
      <c r="B6" s="29"/>
      <c r="C6" s="29"/>
      <c r="D6" s="29"/>
      <c r="E6" s="32"/>
      <c r="F6" s="32"/>
      <c r="G6" s="27"/>
      <c r="H6" s="27"/>
      <c r="I6" s="27"/>
    </row>
    <row r="7" spans="1:9" ht="12.75" customHeight="1">
      <c r="A7" s="220" t="s">
        <v>75</v>
      </c>
      <c r="B7" s="221"/>
      <c r="C7" s="28"/>
      <c r="D7" s="28"/>
      <c r="E7" s="28"/>
      <c r="F7" s="222" t="s">
        <v>6</v>
      </c>
      <c r="G7" s="223"/>
      <c r="H7" s="33">
        <f>SUM(H5:H6)</f>
        <v>500</v>
      </c>
      <c r="I7" s="33">
        <f>SUM(I5:I6)</f>
        <v>2</v>
      </c>
    </row>
    <row r="8" spans="1:9">
      <c r="A8" s="38"/>
      <c r="B8" s="38"/>
      <c r="C8" s="28"/>
      <c r="D8" s="28"/>
      <c r="E8" s="28"/>
      <c r="F8" s="33"/>
      <c r="G8" s="33"/>
      <c r="H8" s="33"/>
      <c r="I8" s="33"/>
    </row>
    <row r="9" spans="1:9">
      <c r="A9" s="27">
        <v>2</v>
      </c>
      <c r="B9" s="29" t="s">
        <v>76</v>
      </c>
      <c r="C9" s="29" t="s">
        <v>77</v>
      </c>
      <c r="D9" s="29" t="s">
        <v>78</v>
      </c>
      <c r="E9" s="32" t="s">
        <v>74</v>
      </c>
      <c r="F9" s="32">
        <v>1</v>
      </c>
      <c r="G9" s="27">
        <v>416</v>
      </c>
      <c r="H9" s="27">
        <f>F9*G9</f>
        <v>416</v>
      </c>
      <c r="I9" s="27">
        <v>2</v>
      </c>
    </row>
    <row r="10" spans="1:9">
      <c r="A10" s="27"/>
      <c r="B10" s="29"/>
      <c r="C10" s="29"/>
      <c r="D10" s="29"/>
      <c r="E10" s="32"/>
      <c r="F10" s="32"/>
      <c r="G10" s="27"/>
      <c r="H10" s="27"/>
      <c r="I10" s="27"/>
    </row>
    <row r="11" spans="1:9">
      <c r="A11" s="27">
        <v>3</v>
      </c>
      <c r="B11" s="29" t="s">
        <v>76</v>
      </c>
      <c r="C11" s="29" t="s">
        <v>78</v>
      </c>
      <c r="D11" s="29" t="s">
        <v>79</v>
      </c>
      <c r="E11" s="32" t="s">
        <v>74</v>
      </c>
      <c r="F11" s="32">
        <v>1</v>
      </c>
      <c r="G11" s="27">
        <v>165</v>
      </c>
      <c r="H11" s="27">
        <f>F11*G11</f>
        <v>165</v>
      </c>
      <c r="I11" s="27">
        <v>2</v>
      </c>
    </row>
    <row r="12" spans="1:9">
      <c r="A12" s="27"/>
      <c r="B12" s="29"/>
      <c r="C12" s="29"/>
      <c r="D12" s="29"/>
      <c r="E12" s="32"/>
      <c r="F12" s="32"/>
      <c r="G12" s="27"/>
      <c r="H12" s="27"/>
      <c r="I12" s="27"/>
    </row>
    <row r="13" spans="1:9">
      <c r="A13" s="27">
        <v>4</v>
      </c>
      <c r="B13" s="29" t="s">
        <v>76</v>
      </c>
      <c r="C13" s="29" t="s">
        <v>78</v>
      </c>
      <c r="D13" s="29" t="s">
        <v>80</v>
      </c>
      <c r="E13" s="32" t="s">
        <v>74</v>
      </c>
      <c r="F13" s="32">
        <v>1</v>
      </c>
      <c r="G13" s="27">
        <v>20</v>
      </c>
      <c r="H13" s="27">
        <f>F13*G13</f>
        <v>20</v>
      </c>
      <c r="I13" s="27">
        <v>2</v>
      </c>
    </row>
    <row r="14" spans="1:9">
      <c r="A14" s="27"/>
      <c r="B14" s="29"/>
      <c r="C14" s="29"/>
      <c r="D14" s="29"/>
      <c r="E14" s="32"/>
      <c r="F14" s="32"/>
      <c r="G14" s="27"/>
      <c r="H14" s="27"/>
      <c r="I14" s="27"/>
    </row>
    <row r="15" spans="1:9">
      <c r="A15" s="27"/>
      <c r="B15" s="34"/>
      <c r="C15" s="28"/>
      <c r="D15" s="28"/>
      <c r="E15" s="29"/>
      <c r="F15" s="222" t="s">
        <v>6</v>
      </c>
      <c r="G15" s="223"/>
      <c r="H15" s="33">
        <f>SUM(H9:H13)</f>
        <v>601</v>
      </c>
      <c r="I15" s="33">
        <f>SUM(I9:I13)</f>
        <v>6</v>
      </c>
    </row>
    <row r="16" spans="1:9" ht="12.75" customHeight="1">
      <c r="A16" s="220" t="s">
        <v>81</v>
      </c>
      <c r="B16" s="221"/>
      <c r="C16" s="35"/>
      <c r="D16" s="28"/>
      <c r="E16" s="29"/>
      <c r="F16" s="33"/>
      <c r="G16" s="33"/>
      <c r="H16" s="33"/>
      <c r="I16" s="33"/>
    </row>
    <row r="17" spans="1:9">
      <c r="A17" s="27">
        <v>5</v>
      </c>
      <c r="B17" s="28" t="s">
        <v>82</v>
      </c>
      <c r="C17" s="29" t="s">
        <v>80</v>
      </c>
      <c r="D17" s="29" t="s">
        <v>83</v>
      </c>
      <c r="E17" s="32" t="s">
        <v>74</v>
      </c>
      <c r="F17" s="36">
        <v>5</v>
      </c>
      <c r="G17" s="27">
        <v>20.8</v>
      </c>
      <c r="H17" s="27">
        <f>F17*G17</f>
        <v>104</v>
      </c>
      <c r="I17" s="27">
        <f>2*F17</f>
        <v>10</v>
      </c>
    </row>
    <row r="18" spans="1:9">
      <c r="A18" s="27"/>
      <c r="B18" s="28"/>
      <c r="C18" s="29"/>
      <c r="D18" s="29"/>
      <c r="E18" s="32"/>
      <c r="F18" s="36"/>
      <c r="G18" s="27"/>
      <c r="H18" s="27"/>
      <c r="I18" s="27"/>
    </row>
    <row r="19" spans="1:9">
      <c r="A19" s="27"/>
      <c r="B19" s="28" t="s">
        <v>82</v>
      </c>
      <c r="C19" s="29" t="s">
        <v>80</v>
      </c>
      <c r="D19" s="29" t="s">
        <v>83</v>
      </c>
      <c r="E19" s="32" t="s">
        <v>74</v>
      </c>
      <c r="F19" s="36">
        <v>1</v>
      </c>
      <c r="G19" s="27">
        <v>21</v>
      </c>
      <c r="H19" s="27">
        <f>F19*G19</f>
        <v>21</v>
      </c>
      <c r="I19" s="27">
        <f>2*F19</f>
        <v>2</v>
      </c>
    </row>
    <row r="20" spans="1:9">
      <c r="A20" s="27"/>
      <c r="B20" s="28"/>
      <c r="C20" s="29"/>
      <c r="D20" s="29"/>
      <c r="E20" s="32"/>
      <c r="F20" s="36"/>
      <c r="G20" s="27"/>
      <c r="H20" s="27"/>
      <c r="I20" s="27"/>
    </row>
    <row r="21" spans="1:9" ht="26.4">
      <c r="A21" s="27">
        <v>6</v>
      </c>
      <c r="B21" s="28" t="s">
        <v>82</v>
      </c>
      <c r="C21" s="176" t="s">
        <v>278</v>
      </c>
      <c r="D21" s="29" t="s">
        <v>84</v>
      </c>
      <c r="E21" s="32" t="s">
        <v>74</v>
      </c>
      <c r="F21" s="36">
        <v>1</v>
      </c>
      <c r="G21" s="27">
        <v>150</v>
      </c>
      <c r="H21" s="27">
        <f>F21*G21</f>
        <v>150</v>
      </c>
      <c r="I21" s="27">
        <f>2*F21</f>
        <v>2</v>
      </c>
    </row>
    <row r="22" spans="1:9">
      <c r="A22" s="27"/>
      <c r="B22" s="28"/>
      <c r="C22" s="29"/>
      <c r="D22" s="29"/>
      <c r="E22" s="32"/>
      <c r="F22" s="36"/>
      <c r="G22" s="27"/>
      <c r="H22" s="27"/>
      <c r="I22" s="27"/>
    </row>
    <row r="23" spans="1:9" ht="26.4">
      <c r="A23" s="27">
        <v>7</v>
      </c>
      <c r="B23" s="28" t="s">
        <v>82</v>
      </c>
      <c r="C23" s="176" t="s">
        <v>278</v>
      </c>
      <c r="D23" s="29" t="s">
        <v>85</v>
      </c>
      <c r="E23" s="32" t="s">
        <v>74</v>
      </c>
      <c r="F23" s="36">
        <v>1</v>
      </c>
      <c r="G23" s="27">
        <v>234</v>
      </c>
      <c r="H23" s="27">
        <f>F23*G23</f>
        <v>234</v>
      </c>
      <c r="I23" s="27">
        <f>2*F23</f>
        <v>2</v>
      </c>
    </row>
    <row r="24" spans="1:9">
      <c r="A24" s="27"/>
      <c r="B24" s="28"/>
      <c r="C24" s="29"/>
      <c r="D24" s="29"/>
      <c r="E24" s="32"/>
      <c r="F24" s="222" t="s">
        <v>6</v>
      </c>
      <c r="G24" s="223"/>
      <c r="H24" s="33">
        <f>SUM(H17:H23)</f>
        <v>509</v>
      </c>
      <c r="I24" s="33">
        <f>SUM(I15:I23)</f>
        <v>22</v>
      </c>
    </row>
    <row r="25" spans="1:9" ht="12.75" customHeight="1">
      <c r="A25" s="220" t="s">
        <v>86</v>
      </c>
      <c r="B25" s="221"/>
      <c r="C25" s="29"/>
      <c r="D25" s="29"/>
      <c r="E25" s="32"/>
      <c r="F25" s="37"/>
      <c r="G25" s="37"/>
      <c r="H25" s="37"/>
      <c r="I25" s="37"/>
    </row>
    <row r="26" spans="1:9">
      <c r="A26" s="27">
        <v>8</v>
      </c>
      <c r="B26" s="28" t="s">
        <v>87</v>
      </c>
      <c r="C26" s="29" t="s">
        <v>83</v>
      </c>
      <c r="D26" s="29" t="s">
        <v>88</v>
      </c>
      <c r="E26" s="32" t="s">
        <v>74</v>
      </c>
      <c r="F26" s="36">
        <v>4</v>
      </c>
      <c r="G26" s="27">
        <v>15</v>
      </c>
      <c r="H26" s="27">
        <f>F26*G26</f>
        <v>60</v>
      </c>
      <c r="I26" s="27">
        <f>2*F26</f>
        <v>8</v>
      </c>
    </row>
    <row r="27" spans="1:9">
      <c r="A27" s="27"/>
      <c r="B27" s="28"/>
      <c r="C27" s="29"/>
      <c r="D27" s="29"/>
      <c r="E27" s="32"/>
      <c r="F27" s="36"/>
      <c r="G27" s="27"/>
      <c r="H27" s="27"/>
      <c r="I27" s="27"/>
    </row>
    <row r="28" spans="1:9" ht="15">
      <c r="A28" s="27">
        <v>9</v>
      </c>
      <c r="B28" s="28" t="s">
        <v>87</v>
      </c>
      <c r="C28" s="176" t="s">
        <v>278</v>
      </c>
      <c r="D28" s="29" t="s">
        <v>89</v>
      </c>
      <c r="E28" s="32" t="s">
        <v>74</v>
      </c>
      <c r="F28" s="36">
        <v>2</v>
      </c>
      <c r="G28" s="27">
        <v>204</v>
      </c>
      <c r="H28" s="27">
        <f>F28*G28</f>
        <v>408</v>
      </c>
      <c r="I28" s="27">
        <f>2*F28</f>
        <v>4</v>
      </c>
    </row>
    <row r="29" spans="1:9">
      <c r="A29" s="27"/>
      <c r="B29" s="28"/>
      <c r="C29" s="29"/>
      <c r="D29" s="29"/>
      <c r="E29" s="32"/>
      <c r="F29" s="36"/>
      <c r="G29" s="27"/>
      <c r="H29" s="27"/>
      <c r="I29" s="27"/>
    </row>
    <row r="30" spans="1:9">
      <c r="A30" s="27">
        <v>10</v>
      </c>
      <c r="B30" s="28" t="s">
        <v>87</v>
      </c>
      <c r="C30" s="29" t="s">
        <v>90</v>
      </c>
      <c r="D30" s="29" t="s">
        <v>91</v>
      </c>
      <c r="E30" s="32" t="s">
        <v>74</v>
      </c>
      <c r="F30" s="36">
        <v>1</v>
      </c>
      <c r="G30" s="27">
        <v>204</v>
      </c>
      <c r="H30" s="27">
        <f>F30*G30</f>
        <v>204</v>
      </c>
      <c r="I30" s="27">
        <f>2*F30</f>
        <v>2</v>
      </c>
    </row>
    <row r="31" spans="1:9">
      <c r="A31" s="27"/>
      <c r="B31" s="28"/>
      <c r="C31" s="29"/>
      <c r="D31" s="29"/>
      <c r="E31" s="32"/>
      <c r="F31" s="36"/>
      <c r="G31" s="27"/>
      <c r="H31" s="27"/>
      <c r="I31" s="27"/>
    </row>
    <row r="32" spans="1:9">
      <c r="A32" s="27">
        <v>11</v>
      </c>
      <c r="B32" s="28" t="s">
        <v>87</v>
      </c>
      <c r="C32" s="29" t="s">
        <v>143</v>
      </c>
      <c r="D32" s="29" t="s">
        <v>92</v>
      </c>
      <c r="E32" s="32" t="s">
        <v>74</v>
      </c>
      <c r="F32" s="36">
        <v>2</v>
      </c>
      <c r="G32" s="27">
        <v>20</v>
      </c>
      <c r="H32" s="27">
        <f>F32*G32</f>
        <v>40</v>
      </c>
      <c r="I32" s="27">
        <f>2*F32</f>
        <v>4</v>
      </c>
    </row>
    <row r="33" spans="1:9">
      <c r="A33" s="27"/>
      <c r="B33" s="28"/>
      <c r="C33" s="29"/>
      <c r="D33" s="29"/>
      <c r="E33" s="32"/>
      <c r="F33" s="36"/>
      <c r="G33" s="27"/>
      <c r="H33" s="27"/>
      <c r="I33" s="27"/>
    </row>
    <row r="34" spans="1:9">
      <c r="A34" s="27">
        <v>12</v>
      </c>
      <c r="B34" s="28" t="s">
        <v>87</v>
      </c>
      <c r="C34" s="29" t="s">
        <v>83</v>
      </c>
      <c r="D34" s="29" t="s">
        <v>92</v>
      </c>
      <c r="E34" s="32" t="s">
        <v>74</v>
      </c>
      <c r="F34" s="36">
        <v>2</v>
      </c>
      <c r="G34" s="43">
        <v>12</v>
      </c>
      <c r="H34" s="43">
        <f>F34*G34</f>
        <v>24</v>
      </c>
      <c r="I34" s="43">
        <f>2*F34</f>
        <v>4</v>
      </c>
    </row>
    <row r="35" spans="1:9">
      <c r="A35" s="27"/>
      <c r="B35" s="28"/>
      <c r="C35" s="29"/>
      <c r="D35" s="29"/>
      <c r="E35" s="32"/>
      <c r="F35" s="36"/>
      <c r="G35" s="27"/>
      <c r="H35" s="27"/>
      <c r="I35" s="27"/>
    </row>
    <row r="36" spans="1:9">
      <c r="A36" s="27">
        <v>13</v>
      </c>
      <c r="B36" s="28" t="s">
        <v>87</v>
      </c>
      <c r="C36" s="29" t="s">
        <v>92</v>
      </c>
      <c r="D36" s="29" t="s">
        <v>144</v>
      </c>
      <c r="E36" s="32" t="s">
        <v>74</v>
      </c>
      <c r="F36" s="36">
        <v>2</v>
      </c>
      <c r="G36" s="27">
        <v>16</v>
      </c>
      <c r="H36" s="27">
        <f>F36*G36</f>
        <v>32</v>
      </c>
      <c r="I36" s="27">
        <f>2*F36</f>
        <v>4</v>
      </c>
    </row>
    <row r="37" spans="1:9">
      <c r="A37" s="27"/>
      <c r="B37" s="28"/>
      <c r="C37" s="29"/>
      <c r="D37" s="29"/>
      <c r="E37" s="32"/>
      <c r="F37" s="36"/>
      <c r="G37" s="27"/>
      <c r="H37" s="27"/>
      <c r="I37" s="27"/>
    </row>
    <row r="38" spans="1:9">
      <c r="A38" s="27">
        <v>14</v>
      </c>
      <c r="B38" s="28" t="s">
        <v>87</v>
      </c>
      <c r="C38" s="29" t="s">
        <v>83</v>
      </c>
      <c r="D38" s="29" t="s">
        <v>142</v>
      </c>
      <c r="E38" s="32" t="s">
        <v>74</v>
      </c>
      <c r="F38" s="36">
        <v>2</v>
      </c>
      <c r="G38" s="27">
        <v>20</v>
      </c>
      <c r="H38" s="27">
        <f>F38*G38</f>
        <v>40</v>
      </c>
      <c r="I38" s="27">
        <f>2*F38</f>
        <v>4</v>
      </c>
    </row>
    <row r="39" spans="1:9">
      <c r="A39" s="27"/>
      <c r="B39" s="28"/>
      <c r="C39" s="29"/>
      <c r="D39" s="29"/>
      <c r="E39" s="32"/>
      <c r="F39" s="36"/>
      <c r="G39" s="27"/>
      <c r="H39" s="27"/>
      <c r="I39" s="27"/>
    </row>
    <row r="40" spans="1:9" ht="26.4">
      <c r="A40" s="27">
        <v>15</v>
      </c>
      <c r="B40" s="28" t="s">
        <v>87</v>
      </c>
      <c r="C40" s="29" t="s">
        <v>83</v>
      </c>
      <c r="D40" s="29" t="s">
        <v>145</v>
      </c>
      <c r="E40" s="32" t="s">
        <v>74</v>
      </c>
      <c r="F40" s="36">
        <v>1</v>
      </c>
      <c r="G40" s="27">
        <v>13</v>
      </c>
      <c r="H40" s="27">
        <f>F40*G40</f>
        <v>13</v>
      </c>
      <c r="I40" s="27">
        <f>2*F40</f>
        <v>2</v>
      </c>
    </row>
    <row r="41" spans="1:9">
      <c r="A41" s="27"/>
      <c r="B41" s="28"/>
      <c r="C41" s="29"/>
      <c r="D41" s="29"/>
      <c r="E41" s="32"/>
      <c r="F41" s="36"/>
      <c r="G41" s="27"/>
      <c r="H41" s="27"/>
      <c r="I41" s="27"/>
    </row>
    <row r="42" spans="1:9" ht="26.4">
      <c r="A42" s="27">
        <v>16</v>
      </c>
      <c r="B42" s="28" t="s">
        <v>87</v>
      </c>
      <c r="C42" s="29" t="s">
        <v>83</v>
      </c>
      <c r="D42" s="29" t="s">
        <v>146</v>
      </c>
      <c r="E42" s="32" t="s">
        <v>74</v>
      </c>
      <c r="F42" s="36">
        <v>1</v>
      </c>
      <c r="G42" s="27">
        <v>15</v>
      </c>
      <c r="H42" s="27">
        <f>F42*G42</f>
        <v>15</v>
      </c>
      <c r="I42" s="27">
        <f>2*F42</f>
        <v>2</v>
      </c>
    </row>
    <row r="43" spans="1:9">
      <c r="A43" s="27"/>
      <c r="B43" s="28"/>
      <c r="C43" s="29"/>
      <c r="D43" s="29"/>
      <c r="E43" s="32"/>
      <c r="F43" s="36"/>
      <c r="G43" s="27"/>
      <c r="H43" s="27"/>
      <c r="I43" s="27"/>
    </row>
    <row r="44" spans="1:9">
      <c r="A44" s="27">
        <v>17</v>
      </c>
      <c r="B44" s="28" t="s">
        <v>87</v>
      </c>
      <c r="C44" s="29" t="s">
        <v>147</v>
      </c>
      <c r="D44" s="29" t="s">
        <v>144</v>
      </c>
      <c r="E44" s="32" t="s">
        <v>74</v>
      </c>
      <c r="F44" s="36">
        <v>1</v>
      </c>
      <c r="G44" s="27">
        <v>96</v>
      </c>
      <c r="H44" s="27">
        <f>F44*G44</f>
        <v>96</v>
      </c>
      <c r="I44" s="27">
        <f>2*F44</f>
        <v>2</v>
      </c>
    </row>
    <row r="45" spans="1:9">
      <c r="A45" s="27"/>
      <c r="B45" s="28"/>
      <c r="C45" s="29"/>
      <c r="D45" s="29"/>
      <c r="E45" s="32"/>
      <c r="F45" s="36"/>
      <c r="G45" s="27"/>
      <c r="H45" s="27"/>
      <c r="I45" s="27"/>
    </row>
    <row r="46" spans="1:9">
      <c r="A46" s="27">
        <v>16</v>
      </c>
      <c r="B46" s="28" t="s">
        <v>87</v>
      </c>
      <c r="C46" s="29" t="s">
        <v>148</v>
      </c>
      <c r="D46" s="29" t="s">
        <v>149</v>
      </c>
      <c r="E46" s="32" t="s">
        <v>74</v>
      </c>
      <c r="F46" s="36">
        <v>1</v>
      </c>
      <c r="G46" s="27">
        <v>221</v>
      </c>
      <c r="H46" s="27">
        <f>F46*G46</f>
        <v>221</v>
      </c>
      <c r="I46" s="27">
        <f>2*F46</f>
        <v>2</v>
      </c>
    </row>
    <row r="47" spans="1:9">
      <c r="A47" s="27"/>
      <c r="B47" s="28"/>
      <c r="C47" s="29"/>
      <c r="D47" s="29"/>
      <c r="E47" s="32"/>
      <c r="F47" s="36"/>
      <c r="G47" s="27"/>
      <c r="H47" s="27"/>
      <c r="I47" s="27"/>
    </row>
    <row r="48" spans="1:9">
      <c r="A48" s="27">
        <v>17</v>
      </c>
      <c r="B48" s="28" t="s">
        <v>87</v>
      </c>
      <c r="C48" s="29" t="s">
        <v>274</v>
      </c>
      <c r="D48" s="29" t="s">
        <v>275</v>
      </c>
      <c r="E48" s="32" t="s">
        <v>74</v>
      </c>
      <c r="F48" s="36">
        <v>1</v>
      </c>
      <c r="G48" s="27">
        <v>123</v>
      </c>
      <c r="H48" s="27">
        <f>F48*G48</f>
        <v>123</v>
      </c>
      <c r="I48" s="27">
        <f>2*F48</f>
        <v>2</v>
      </c>
    </row>
    <row r="49" spans="1:9">
      <c r="A49" s="27"/>
      <c r="B49" s="28"/>
      <c r="C49" s="29"/>
      <c r="D49" s="29"/>
      <c r="E49" s="32"/>
      <c r="F49" s="36"/>
      <c r="G49" s="27"/>
      <c r="H49" s="27"/>
      <c r="I49" s="27"/>
    </row>
    <row r="50" spans="1:9">
      <c r="A50" s="27"/>
      <c r="B50" s="28"/>
      <c r="C50" s="29"/>
      <c r="D50" s="29"/>
      <c r="E50" s="32"/>
      <c r="F50" s="222" t="s">
        <v>6</v>
      </c>
      <c r="G50" s="223"/>
      <c r="H50" s="33">
        <f>SUM(H26:H49)</f>
        <v>1276</v>
      </c>
      <c r="I50" s="33">
        <f>SUM(I26:I49)</f>
        <v>40</v>
      </c>
    </row>
    <row r="51" spans="1:9" ht="12.75" customHeight="1">
      <c r="A51" s="220" t="s">
        <v>93</v>
      </c>
      <c r="B51" s="221"/>
      <c r="C51" s="29"/>
      <c r="D51" s="29"/>
      <c r="E51" s="32"/>
      <c r="F51" s="36"/>
      <c r="G51" s="27"/>
      <c r="H51" s="27"/>
      <c r="I51" s="27"/>
    </row>
    <row r="52" spans="1:9" ht="26.4">
      <c r="A52" s="27">
        <v>18</v>
      </c>
      <c r="B52" s="28" t="s">
        <v>94</v>
      </c>
      <c r="C52" s="29" t="s">
        <v>95</v>
      </c>
      <c r="D52" s="29" t="s">
        <v>96</v>
      </c>
      <c r="E52" s="32" t="s">
        <v>74</v>
      </c>
      <c r="F52" s="36">
        <v>1</v>
      </c>
      <c r="G52" s="27">
        <v>148</v>
      </c>
      <c r="H52" s="27">
        <f>F52*G52</f>
        <v>148</v>
      </c>
      <c r="I52" s="27">
        <f>2*F52</f>
        <v>2</v>
      </c>
    </row>
    <row r="53" spans="1:9">
      <c r="A53" s="27"/>
      <c r="B53" s="28"/>
      <c r="C53" s="29"/>
      <c r="D53" s="29"/>
      <c r="E53" s="32"/>
      <c r="F53" s="36"/>
      <c r="G53" s="27"/>
      <c r="H53" s="27"/>
      <c r="I53" s="27"/>
    </row>
    <row r="54" spans="1:9" ht="26.4">
      <c r="A54" s="27">
        <v>19</v>
      </c>
      <c r="B54" s="28" t="s">
        <v>94</v>
      </c>
      <c r="C54" s="29" t="s">
        <v>95</v>
      </c>
      <c r="D54" s="29" t="s">
        <v>97</v>
      </c>
      <c r="E54" s="32" t="s">
        <v>74</v>
      </c>
      <c r="F54" s="36">
        <v>1</v>
      </c>
      <c r="G54" s="27">
        <v>232</v>
      </c>
      <c r="H54" s="27">
        <f>F54*G54</f>
        <v>232</v>
      </c>
      <c r="I54" s="27">
        <f>2*F54</f>
        <v>2</v>
      </c>
    </row>
    <row r="55" spans="1:9">
      <c r="A55" s="27"/>
      <c r="B55" s="28"/>
      <c r="C55" s="29"/>
      <c r="D55" s="29"/>
      <c r="E55" s="32"/>
      <c r="F55" s="36"/>
      <c r="G55" s="27"/>
      <c r="H55" s="27"/>
      <c r="I55" s="27"/>
    </row>
    <row r="56" spans="1:9" ht="26.4">
      <c r="A56" s="27">
        <v>20</v>
      </c>
      <c r="B56" s="28" t="s">
        <v>94</v>
      </c>
      <c r="C56" s="29" t="s">
        <v>95</v>
      </c>
      <c r="D56" s="29" t="s">
        <v>98</v>
      </c>
      <c r="E56" s="32" t="s">
        <v>74</v>
      </c>
      <c r="F56" s="36">
        <v>1</v>
      </c>
      <c r="G56" s="27">
        <v>270</v>
      </c>
      <c r="H56" s="27">
        <f>F56*G56</f>
        <v>270</v>
      </c>
      <c r="I56" s="27">
        <f>2*F56</f>
        <v>2</v>
      </c>
    </row>
    <row r="57" spans="1:9">
      <c r="A57" s="37"/>
      <c r="B57" s="37"/>
      <c r="C57" s="29"/>
      <c r="D57" s="29"/>
      <c r="E57" s="32"/>
      <c r="F57" s="222" t="s">
        <v>6</v>
      </c>
      <c r="G57" s="223"/>
      <c r="H57" s="33">
        <f>SUM(H52:H56)</f>
        <v>650</v>
      </c>
      <c r="I57" s="33">
        <f>SUM(I52:I56)</f>
        <v>6</v>
      </c>
    </row>
    <row r="58" spans="1:9" ht="12.75" customHeight="1">
      <c r="A58" s="220" t="s">
        <v>99</v>
      </c>
      <c r="B58" s="221"/>
      <c r="C58" s="37"/>
      <c r="D58" s="37"/>
      <c r="E58" s="37"/>
      <c r="F58" s="37"/>
      <c r="G58" s="37"/>
      <c r="H58" s="37"/>
      <c r="I58" s="37"/>
    </row>
    <row r="59" spans="1:9">
      <c r="A59" s="27"/>
      <c r="B59" s="28"/>
      <c r="C59" s="29"/>
      <c r="D59" s="29"/>
      <c r="E59" s="32"/>
      <c r="F59" s="36"/>
      <c r="G59" s="27"/>
      <c r="H59" s="27"/>
      <c r="I59" s="27"/>
    </row>
    <row r="60" spans="1:9">
      <c r="A60" s="27">
        <v>21</v>
      </c>
      <c r="B60" s="28" t="s">
        <v>100</v>
      </c>
      <c r="C60" s="29" t="s">
        <v>150</v>
      </c>
      <c r="D60" s="29" t="s">
        <v>102</v>
      </c>
      <c r="E60" s="32" t="s">
        <v>74</v>
      </c>
      <c r="F60" s="36">
        <v>2</v>
      </c>
      <c r="G60" s="27">
        <v>270</v>
      </c>
      <c r="H60" s="27">
        <f>F60*G60</f>
        <v>540</v>
      </c>
      <c r="I60" s="27">
        <f>2*F60</f>
        <v>4</v>
      </c>
    </row>
    <row r="61" spans="1:9">
      <c r="A61" s="27"/>
      <c r="B61" s="28"/>
      <c r="C61" s="29"/>
      <c r="D61" s="29"/>
      <c r="E61" s="32"/>
      <c r="F61" s="36"/>
      <c r="G61" s="27"/>
      <c r="H61" s="27"/>
      <c r="I61" s="27"/>
    </row>
    <row r="62" spans="1:9" ht="15">
      <c r="A62" s="27">
        <v>22</v>
      </c>
      <c r="B62" s="28" t="s">
        <v>100</v>
      </c>
      <c r="C62" s="29" t="s">
        <v>101</v>
      </c>
      <c r="D62" s="176" t="s">
        <v>278</v>
      </c>
      <c r="E62" s="32" t="s">
        <v>74</v>
      </c>
      <c r="F62" s="36">
        <v>2</v>
      </c>
      <c r="G62" s="27">
        <v>22.5</v>
      </c>
      <c r="H62" s="27">
        <f>F62*G62</f>
        <v>45</v>
      </c>
      <c r="I62" s="27">
        <f>2*F62</f>
        <v>4</v>
      </c>
    </row>
    <row r="63" spans="1:9">
      <c r="A63" s="27"/>
      <c r="B63" s="28"/>
      <c r="C63" s="29"/>
      <c r="D63" s="29"/>
      <c r="E63" s="32"/>
      <c r="F63" s="36"/>
      <c r="G63" s="27"/>
      <c r="H63" s="27"/>
      <c r="I63" s="27"/>
    </row>
    <row r="64" spans="1:9" ht="12.75" customHeight="1">
      <c r="A64" s="27"/>
      <c r="B64" s="28"/>
      <c r="C64" s="29"/>
      <c r="D64" s="29"/>
      <c r="E64" s="32"/>
      <c r="F64" s="222" t="s">
        <v>6</v>
      </c>
      <c r="G64" s="223"/>
      <c r="H64" s="33">
        <f>SUM(H58:H63)</f>
        <v>585</v>
      </c>
      <c r="I64" s="41">
        <f>SUM(I58:I63)</f>
        <v>8</v>
      </c>
    </row>
    <row r="65" spans="1:9" ht="12.75" customHeight="1">
      <c r="A65" s="220" t="s">
        <v>125</v>
      </c>
      <c r="B65" s="221"/>
      <c r="C65" s="29"/>
      <c r="D65" s="29"/>
      <c r="E65" s="32"/>
      <c r="F65" s="33"/>
      <c r="G65" s="33"/>
      <c r="H65" s="33"/>
      <c r="I65" s="33"/>
    </row>
    <row r="66" spans="1:9">
      <c r="A66" s="38"/>
      <c r="B66" s="38"/>
      <c r="C66" s="29"/>
      <c r="D66" s="29"/>
      <c r="E66" s="32"/>
      <c r="F66" s="33"/>
      <c r="G66" s="33"/>
      <c r="H66" s="33"/>
      <c r="I66" s="33"/>
    </row>
    <row r="67" spans="1:9" ht="26.4">
      <c r="A67" s="27">
        <v>23</v>
      </c>
      <c r="B67" s="28" t="s">
        <v>104</v>
      </c>
      <c r="C67" s="29" t="s">
        <v>105</v>
      </c>
      <c r="D67" s="29" t="s">
        <v>106</v>
      </c>
      <c r="E67" s="32" t="s">
        <v>74</v>
      </c>
      <c r="F67" s="36">
        <v>1</v>
      </c>
      <c r="G67" s="27">
        <v>267</v>
      </c>
      <c r="H67" s="27">
        <f>F67*G67</f>
        <v>267</v>
      </c>
      <c r="I67" s="27">
        <f>2*F67</f>
        <v>2</v>
      </c>
    </row>
    <row r="68" spans="1:9">
      <c r="A68" s="27"/>
      <c r="B68" s="28"/>
      <c r="C68" s="29"/>
      <c r="D68" s="29"/>
      <c r="E68" s="32"/>
      <c r="F68" s="36"/>
      <c r="G68" s="27"/>
      <c r="H68" s="27"/>
      <c r="I68" s="27"/>
    </row>
    <row r="69" spans="1:9" ht="26.4">
      <c r="A69" s="27">
        <v>24</v>
      </c>
      <c r="B69" s="28" t="s">
        <v>104</v>
      </c>
      <c r="C69" s="29" t="s">
        <v>105</v>
      </c>
      <c r="D69" s="29" t="s">
        <v>107</v>
      </c>
      <c r="E69" s="32" t="s">
        <v>74</v>
      </c>
      <c r="F69" s="36">
        <v>1</v>
      </c>
      <c r="G69" s="27">
        <v>235</v>
      </c>
      <c r="H69" s="27">
        <f>F69*G69</f>
        <v>235</v>
      </c>
      <c r="I69" s="27">
        <f>2*F69</f>
        <v>2</v>
      </c>
    </row>
    <row r="70" spans="1:9">
      <c r="A70" s="27"/>
      <c r="B70" s="28"/>
      <c r="C70" s="29"/>
      <c r="D70" s="29"/>
      <c r="E70" s="32"/>
      <c r="F70" s="36"/>
      <c r="G70" s="27"/>
      <c r="H70" s="27"/>
      <c r="I70" s="27"/>
    </row>
    <row r="71" spans="1:9">
      <c r="A71" s="27"/>
      <c r="B71" s="28"/>
      <c r="C71" s="29"/>
      <c r="D71" s="29"/>
      <c r="E71" s="32"/>
      <c r="F71" s="222" t="s">
        <v>6</v>
      </c>
      <c r="G71" s="223"/>
      <c r="H71" s="33">
        <f>SUM(H67:H70)</f>
        <v>502</v>
      </c>
      <c r="I71" s="33">
        <f>SUM(I67:I70)</f>
        <v>4</v>
      </c>
    </row>
    <row r="72" spans="1:9" ht="12.75" customHeight="1">
      <c r="A72" s="220" t="s">
        <v>103</v>
      </c>
      <c r="B72" s="221"/>
      <c r="C72" s="29"/>
      <c r="D72" s="29"/>
      <c r="E72" s="32"/>
      <c r="F72" s="36"/>
      <c r="G72" s="27"/>
      <c r="H72" s="27"/>
      <c r="I72" s="27"/>
    </row>
    <row r="73" spans="1:9" ht="26.4">
      <c r="A73" s="27">
        <v>25</v>
      </c>
      <c r="B73" s="28" t="s">
        <v>108</v>
      </c>
      <c r="C73" s="29" t="s">
        <v>105</v>
      </c>
      <c r="D73" s="29" t="s">
        <v>109</v>
      </c>
      <c r="E73" s="32" t="s">
        <v>74</v>
      </c>
      <c r="F73" s="36">
        <v>1</v>
      </c>
      <c r="G73" s="27">
        <v>150</v>
      </c>
      <c r="H73" s="27">
        <f>F73*G73</f>
        <v>150</v>
      </c>
      <c r="I73" s="27">
        <f>2*F73</f>
        <v>2</v>
      </c>
    </row>
    <row r="74" spans="1:9">
      <c r="A74" s="27">
        <v>26</v>
      </c>
      <c r="B74" s="28" t="s">
        <v>108</v>
      </c>
      <c r="C74" s="29" t="s">
        <v>105</v>
      </c>
      <c r="D74" s="29" t="s">
        <v>110</v>
      </c>
      <c r="E74" s="32" t="s">
        <v>74</v>
      </c>
      <c r="F74" s="36">
        <v>1</v>
      </c>
      <c r="G74" s="27">
        <v>204</v>
      </c>
      <c r="H74" s="27">
        <f>F74*G74</f>
        <v>204</v>
      </c>
      <c r="I74" s="27">
        <f>2*F74</f>
        <v>2</v>
      </c>
    </row>
    <row r="75" spans="1:9">
      <c r="A75" s="27"/>
      <c r="B75" s="28"/>
      <c r="C75" s="29"/>
      <c r="D75" s="29"/>
      <c r="E75" s="32"/>
      <c r="F75" s="36"/>
      <c r="G75" s="27"/>
      <c r="H75" s="27"/>
      <c r="I75" s="27"/>
    </row>
    <row r="76" spans="1:9">
      <c r="A76" s="27">
        <v>27</v>
      </c>
      <c r="B76" s="28" t="s">
        <v>108</v>
      </c>
      <c r="C76" s="29" t="s">
        <v>212</v>
      </c>
      <c r="D76" s="29" t="s">
        <v>213</v>
      </c>
      <c r="E76" s="32" t="s">
        <v>74</v>
      </c>
      <c r="F76" s="36">
        <v>1</v>
      </c>
      <c r="G76" s="27">
        <v>88</v>
      </c>
      <c r="H76" s="27">
        <f>F76*G76</f>
        <v>88</v>
      </c>
      <c r="I76" s="27">
        <f>2*F76</f>
        <v>2</v>
      </c>
    </row>
    <row r="77" spans="1:9">
      <c r="A77" s="27"/>
      <c r="B77" s="28"/>
      <c r="C77" s="29"/>
      <c r="D77" s="29"/>
      <c r="E77" s="32"/>
      <c r="F77" s="36"/>
      <c r="G77" s="27"/>
      <c r="H77" s="27"/>
      <c r="I77" s="27"/>
    </row>
    <row r="78" spans="1:9">
      <c r="A78" s="27"/>
      <c r="B78" s="28"/>
      <c r="C78" s="29"/>
      <c r="D78" s="29"/>
      <c r="E78" s="32"/>
      <c r="F78" s="222" t="s">
        <v>6</v>
      </c>
      <c r="G78" s="223"/>
      <c r="H78" s="33">
        <f>SUM(H73:H76)</f>
        <v>442</v>
      </c>
      <c r="I78" s="33">
        <f>SUM(I73:I77)</f>
        <v>6</v>
      </c>
    </row>
    <row r="79" spans="1:9" ht="29.25" customHeight="1">
      <c r="A79" s="220" t="s">
        <v>111</v>
      </c>
      <c r="B79" s="221"/>
      <c r="C79" s="37"/>
      <c r="D79" s="37"/>
      <c r="E79" s="37"/>
      <c r="F79" s="37"/>
      <c r="G79" s="37"/>
      <c r="H79" s="37"/>
      <c r="I79" s="27"/>
    </row>
    <row r="80" spans="1:9">
      <c r="A80" s="27"/>
      <c r="B80" s="28"/>
      <c r="C80" s="29"/>
      <c r="D80" s="29"/>
      <c r="E80" s="32"/>
      <c r="F80" s="36"/>
      <c r="G80" s="27"/>
      <c r="H80" s="27"/>
      <c r="I80" s="27"/>
    </row>
    <row r="81" spans="1:9" ht="26.4">
      <c r="A81" s="27">
        <v>28</v>
      </c>
      <c r="B81" s="28" t="s">
        <v>112</v>
      </c>
      <c r="C81" s="29" t="s">
        <v>101</v>
      </c>
      <c r="D81" s="29" t="s">
        <v>88</v>
      </c>
      <c r="E81" s="32" t="s">
        <v>74</v>
      </c>
      <c r="F81" s="36">
        <v>1</v>
      </c>
      <c r="G81" s="27">
        <v>18</v>
      </c>
      <c r="H81" s="27">
        <f>F81*G81</f>
        <v>18</v>
      </c>
      <c r="I81" s="27">
        <v>2</v>
      </c>
    </row>
    <row r="82" spans="1:9">
      <c r="A82" s="27"/>
      <c r="B82" s="28"/>
      <c r="C82" s="29"/>
      <c r="D82" s="29"/>
      <c r="E82" s="32"/>
      <c r="F82" s="36"/>
      <c r="G82" s="27"/>
      <c r="H82" s="27"/>
      <c r="I82" s="27"/>
    </row>
    <row r="83" spans="1:9">
      <c r="A83" s="27">
        <v>29</v>
      </c>
      <c r="B83" s="28"/>
      <c r="C83" s="29" t="s">
        <v>143</v>
      </c>
      <c r="D83" s="29" t="s">
        <v>211</v>
      </c>
      <c r="E83" s="32" t="s">
        <v>74</v>
      </c>
      <c r="F83" s="36">
        <v>1</v>
      </c>
      <c r="G83" s="27">
        <v>24</v>
      </c>
      <c r="H83" s="27">
        <f t="shared" ref="H83:H85" si="0">F83*G83</f>
        <v>24</v>
      </c>
      <c r="I83" s="27">
        <v>2</v>
      </c>
    </row>
    <row r="84" spans="1:9">
      <c r="A84" s="27">
        <v>30</v>
      </c>
      <c r="B84" s="28"/>
      <c r="C84" s="29" t="s">
        <v>144</v>
      </c>
      <c r="D84" s="29" t="s">
        <v>211</v>
      </c>
      <c r="E84" s="32" t="s">
        <v>74</v>
      </c>
      <c r="F84" s="36">
        <v>1</v>
      </c>
      <c r="G84" s="27">
        <v>18</v>
      </c>
      <c r="H84" s="27">
        <f t="shared" si="0"/>
        <v>18</v>
      </c>
      <c r="I84" s="27">
        <v>2</v>
      </c>
    </row>
    <row r="85" spans="1:9">
      <c r="A85" s="27">
        <v>31</v>
      </c>
      <c r="B85" s="28"/>
      <c r="C85" s="29" t="s">
        <v>211</v>
      </c>
      <c r="D85" s="29" t="s">
        <v>80</v>
      </c>
      <c r="E85" s="32" t="s">
        <v>74</v>
      </c>
      <c r="F85" s="36">
        <v>2</v>
      </c>
      <c r="G85" s="27">
        <v>20</v>
      </c>
      <c r="H85" s="27">
        <f t="shared" si="0"/>
        <v>40</v>
      </c>
      <c r="I85" s="27">
        <v>4</v>
      </c>
    </row>
    <row r="86" spans="1:9">
      <c r="A86" s="27"/>
      <c r="B86" s="28"/>
      <c r="C86" s="29"/>
      <c r="D86" s="29"/>
      <c r="E86" s="32"/>
      <c r="F86" s="36"/>
      <c r="G86" s="27"/>
      <c r="H86" s="27"/>
      <c r="I86" s="27"/>
    </row>
    <row r="87" spans="1:9">
      <c r="A87" s="27"/>
      <c r="B87" s="28"/>
      <c r="C87" s="29"/>
      <c r="D87" s="29"/>
      <c r="E87" s="32"/>
      <c r="F87" s="222" t="s">
        <v>6</v>
      </c>
      <c r="G87" s="223"/>
      <c r="H87" s="33">
        <f>SUM(H81:H86)</f>
        <v>100</v>
      </c>
      <c r="I87" s="33">
        <f>SUM(I81:I86)</f>
        <v>10</v>
      </c>
    </row>
  </sheetData>
  <mergeCells count="19">
    <mergeCell ref="F87:G87"/>
    <mergeCell ref="F24:G24"/>
    <mergeCell ref="A25:B25"/>
    <mergeCell ref="F50:G50"/>
    <mergeCell ref="A51:B51"/>
    <mergeCell ref="F57:G57"/>
    <mergeCell ref="A58:B58"/>
    <mergeCell ref="F64:G64"/>
    <mergeCell ref="A65:B65"/>
    <mergeCell ref="F71:G71"/>
    <mergeCell ref="F78:G78"/>
    <mergeCell ref="A79:B79"/>
    <mergeCell ref="A1:I2"/>
    <mergeCell ref="A16:B16"/>
    <mergeCell ref="A72:B72"/>
    <mergeCell ref="A4:B4"/>
    <mergeCell ref="A7:B7"/>
    <mergeCell ref="F7:G7"/>
    <mergeCell ref="F15:G15"/>
  </mergeCells>
  <printOptions horizontalCentered="1"/>
  <pageMargins left="0.7" right="0.7" top="0.75" bottom="0.75" header="0.3" footer="0.3"/>
  <pageSetup paperSize="9" scale="90" orientation="landscape" r:id="rId1"/>
  <headerFooter alignWithMargins="0">
    <oddHeader>&amp;LTHAPAR PEB SUB STATION PATIALA&amp;C&amp;14CABLE SCHEDULE     
&amp;R21/12/11</oddHeader>
    <oddFooter>&amp;RHITECH ERECTORS PVT. LTD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view="pageBreakPreview" zoomScale="98" zoomScaleNormal="100" zoomScaleSheetLayoutView="98" workbookViewId="0">
      <selection activeCell="D26" sqref="D26"/>
    </sheetView>
  </sheetViews>
  <sheetFormatPr defaultRowHeight="13.2"/>
  <cols>
    <col min="1" max="1" width="7.5546875" style="26" customWidth="1"/>
    <col min="2" max="2" width="15.88671875" style="26" customWidth="1"/>
    <col min="3" max="3" width="23.88671875" style="26" customWidth="1"/>
    <col min="4" max="4" width="32" style="26" customWidth="1"/>
    <col min="5" max="5" width="8.109375" style="26" customWidth="1"/>
    <col min="6" max="6" width="12.5546875" style="26" customWidth="1"/>
    <col min="7" max="7" width="12.44140625" style="26" customWidth="1"/>
    <col min="8" max="8" width="15.6640625" style="26" customWidth="1"/>
    <col min="9" max="256" width="9.109375" style="26"/>
    <col min="257" max="257" width="9.6640625" style="26" customWidth="1"/>
    <col min="258" max="258" width="28.33203125" style="26" customWidth="1"/>
    <col min="259" max="259" width="26.6640625" style="26" customWidth="1"/>
    <col min="260" max="260" width="32" style="26" customWidth="1"/>
    <col min="261" max="261" width="8.109375" style="26" customWidth="1"/>
    <col min="262" max="262" width="12.5546875" style="26" customWidth="1"/>
    <col min="263" max="263" width="12.44140625" style="26" customWidth="1"/>
    <col min="264" max="264" width="15.6640625" style="26" customWidth="1"/>
    <col min="265" max="512" width="9.109375" style="26"/>
    <col min="513" max="513" width="9.6640625" style="26" customWidth="1"/>
    <col min="514" max="514" width="28.33203125" style="26" customWidth="1"/>
    <col min="515" max="515" width="26.6640625" style="26" customWidth="1"/>
    <col min="516" max="516" width="32" style="26" customWidth="1"/>
    <col min="517" max="517" width="8.109375" style="26" customWidth="1"/>
    <col min="518" max="518" width="12.5546875" style="26" customWidth="1"/>
    <col min="519" max="519" width="12.44140625" style="26" customWidth="1"/>
    <col min="520" max="520" width="15.6640625" style="26" customWidth="1"/>
    <col min="521" max="768" width="9.109375" style="26"/>
    <col min="769" max="769" width="9.6640625" style="26" customWidth="1"/>
    <col min="770" max="770" width="28.33203125" style="26" customWidth="1"/>
    <col min="771" max="771" width="26.6640625" style="26" customWidth="1"/>
    <col min="772" max="772" width="32" style="26" customWidth="1"/>
    <col min="773" max="773" width="8.109375" style="26" customWidth="1"/>
    <col min="774" max="774" width="12.5546875" style="26" customWidth="1"/>
    <col min="775" max="775" width="12.44140625" style="26" customWidth="1"/>
    <col min="776" max="776" width="15.6640625" style="26" customWidth="1"/>
    <col min="777" max="1024" width="9.109375" style="26"/>
    <col min="1025" max="1025" width="9.6640625" style="26" customWidth="1"/>
    <col min="1026" max="1026" width="28.33203125" style="26" customWidth="1"/>
    <col min="1027" max="1027" width="26.6640625" style="26" customWidth="1"/>
    <col min="1028" max="1028" width="32" style="26" customWidth="1"/>
    <col min="1029" max="1029" width="8.109375" style="26" customWidth="1"/>
    <col min="1030" max="1030" width="12.5546875" style="26" customWidth="1"/>
    <col min="1031" max="1031" width="12.44140625" style="26" customWidth="1"/>
    <col min="1032" max="1032" width="15.6640625" style="26" customWidth="1"/>
    <col min="1033" max="1280" width="9.109375" style="26"/>
    <col min="1281" max="1281" width="9.6640625" style="26" customWidth="1"/>
    <col min="1282" max="1282" width="28.33203125" style="26" customWidth="1"/>
    <col min="1283" max="1283" width="26.6640625" style="26" customWidth="1"/>
    <col min="1284" max="1284" width="32" style="26" customWidth="1"/>
    <col min="1285" max="1285" width="8.109375" style="26" customWidth="1"/>
    <col min="1286" max="1286" width="12.5546875" style="26" customWidth="1"/>
    <col min="1287" max="1287" width="12.44140625" style="26" customWidth="1"/>
    <col min="1288" max="1288" width="15.6640625" style="26" customWidth="1"/>
    <col min="1289" max="1536" width="9.109375" style="26"/>
    <col min="1537" max="1537" width="9.6640625" style="26" customWidth="1"/>
    <col min="1538" max="1538" width="28.33203125" style="26" customWidth="1"/>
    <col min="1539" max="1539" width="26.6640625" style="26" customWidth="1"/>
    <col min="1540" max="1540" width="32" style="26" customWidth="1"/>
    <col min="1541" max="1541" width="8.109375" style="26" customWidth="1"/>
    <col min="1542" max="1542" width="12.5546875" style="26" customWidth="1"/>
    <col min="1543" max="1543" width="12.44140625" style="26" customWidth="1"/>
    <col min="1544" max="1544" width="15.6640625" style="26" customWidth="1"/>
    <col min="1545" max="1792" width="9.109375" style="26"/>
    <col min="1793" max="1793" width="9.6640625" style="26" customWidth="1"/>
    <col min="1794" max="1794" width="28.33203125" style="26" customWidth="1"/>
    <col min="1795" max="1795" width="26.6640625" style="26" customWidth="1"/>
    <col min="1796" max="1796" width="32" style="26" customWidth="1"/>
    <col min="1797" max="1797" width="8.109375" style="26" customWidth="1"/>
    <col min="1798" max="1798" width="12.5546875" style="26" customWidth="1"/>
    <col min="1799" max="1799" width="12.44140625" style="26" customWidth="1"/>
    <col min="1800" max="1800" width="15.6640625" style="26" customWidth="1"/>
    <col min="1801" max="2048" width="9.109375" style="26"/>
    <col min="2049" max="2049" width="9.6640625" style="26" customWidth="1"/>
    <col min="2050" max="2050" width="28.33203125" style="26" customWidth="1"/>
    <col min="2051" max="2051" width="26.6640625" style="26" customWidth="1"/>
    <col min="2052" max="2052" width="32" style="26" customWidth="1"/>
    <col min="2053" max="2053" width="8.109375" style="26" customWidth="1"/>
    <col min="2054" max="2054" width="12.5546875" style="26" customWidth="1"/>
    <col min="2055" max="2055" width="12.44140625" style="26" customWidth="1"/>
    <col min="2056" max="2056" width="15.6640625" style="26" customWidth="1"/>
    <col min="2057" max="2304" width="9.109375" style="26"/>
    <col min="2305" max="2305" width="9.6640625" style="26" customWidth="1"/>
    <col min="2306" max="2306" width="28.33203125" style="26" customWidth="1"/>
    <col min="2307" max="2307" width="26.6640625" style="26" customWidth="1"/>
    <col min="2308" max="2308" width="32" style="26" customWidth="1"/>
    <col min="2309" max="2309" width="8.109375" style="26" customWidth="1"/>
    <col min="2310" max="2310" width="12.5546875" style="26" customWidth="1"/>
    <col min="2311" max="2311" width="12.44140625" style="26" customWidth="1"/>
    <col min="2312" max="2312" width="15.6640625" style="26" customWidth="1"/>
    <col min="2313" max="2560" width="9.109375" style="26"/>
    <col min="2561" max="2561" width="9.6640625" style="26" customWidth="1"/>
    <col min="2562" max="2562" width="28.33203125" style="26" customWidth="1"/>
    <col min="2563" max="2563" width="26.6640625" style="26" customWidth="1"/>
    <col min="2564" max="2564" width="32" style="26" customWidth="1"/>
    <col min="2565" max="2565" width="8.109375" style="26" customWidth="1"/>
    <col min="2566" max="2566" width="12.5546875" style="26" customWidth="1"/>
    <col min="2567" max="2567" width="12.44140625" style="26" customWidth="1"/>
    <col min="2568" max="2568" width="15.6640625" style="26" customWidth="1"/>
    <col min="2569" max="2816" width="9.109375" style="26"/>
    <col min="2817" max="2817" width="9.6640625" style="26" customWidth="1"/>
    <col min="2818" max="2818" width="28.33203125" style="26" customWidth="1"/>
    <col min="2819" max="2819" width="26.6640625" style="26" customWidth="1"/>
    <col min="2820" max="2820" width="32" style="26" customWidth="1"/>
    <col min="2821" max="2821" width="8.109375" style="26" customWidth="1"/>
    <col min="2822" max="2822" width="12.5546875" style="26" customWidth="1"/>
    <col min="2823" max="2823" width="12.44140625" style="26" customWidth="1"/>
    <col min="2824" max="2824" width="15.6640625" style="26" customWidth="1"/>
    <col min="2825" max="3072" width="9.109375" style="26"/>
    <col min="3073" max="3073" width="9.6640625" style="26" customWidth="1"/>
    <col min="3074" max="3074" width="28.33203125" style="26" customWidth="1"/>
    <col min="3075" max="3075" width="26.6640625" style="26" customWidth="1"/>
    <col min="3076" max="3076" width="32" style="26" customWidth="1"/>
    <col min="3077" max="3077" width="8.109375" style="26" customWidth="1"/>
    <col min="3078" max="3078" width="12.5546875" style="26" customWidth="1"/>
    <col min="3079" max="3079" width="12.44140625" style="26" customWidth="1"/>
    <col min="3080" max="3080" width="15.6640625" style="26" customWidth="1"/>
    <col min="3081" max="3328" width="9.109375" style="26"/>
    <col min="3329" max="3329" width="9.6640625" style="26" customWidth="1"/>
    <col min="3330" max="3330" width="28.33203125" style="26" customWidth="1"/>
    <col min="3331" max="3331" width="26.6640625" style="26" customWidth="1"/>
    <col min="3332" max="3332" width="32" style="26" customWidth="1"/>
    <col min="3333" max="3333" width="8.109375" style="26" customWidth="1"/>
    <col min="3334" max="3334" width="12.5546875" style="26" customWidth="1"/>
    <col min="3335" max="3335" width="12.44140625" style="26" customWidth="1"/>
    <col min="3336" max="3336" width="15.6640625" style="26" customWidth="1"/>
    <col min="3337" max="3584" width="9.109375" style="26"/>
    <col min="3585" max="3585" width="9.6640625" style="26" customWidth="1"/>
    <col min="3586" max="3586" width="28.33203125" style="26" customWidth="1"/>
    <col min="3587" max="3587" width="26.6640625" style="26" customWidth="1"/>
    <col min="3588" max="3588" width="32" style="26" customWidth="1"/>
    <col min="3589" max="3589" width="8.109375" style="26" customWidth="1"/>
    <col min="3590" max="3590" width="12.5546875" style="26" customWidth="1"/>
    <col min="3591" max="3591" width="12.44140625" style="26" customWidth="1"/>
    <col min="3592" max="3592" width="15.6640625" style="26" customWidth="1"/>
    <col min="3593" max="3840" width="9.109375" style="26"/>
    <col min="3841" max="3841" width="9.6640625" style="26" customWidth="1"/>
    <col min="3842" max="3842" width="28.33203125" style="26" customWidth="1"/>
    <col min="3843" max="3843" width="26.6640625" style="26" customWidth="1"/>
    <col min="3844" max="3844" width="32" style="26" customWidth="1"/>
    <col min="3845" max="3845" width="8.109375" style="26" customWidth="1"/>
    <col min="3846" max="3846" width="12.5546875" style="26" customWidth="1"/>
    <col min="3847" max="3847" width="12.44140625" style="26" customWidth="1"/>
    <col min="3848" max="3848" width="15.6640625" style="26" customWidth="1"/>
    <col min="3849" max="4096" width="9.109375" style="26"/>
    <col min="4097" max="4097" width="9.6640625" style="26" customWidth="1"/>
    <col min="4098" max="4098" width="28.33203125" style="26" customWidth="1"/>
    <col min="4099" max="4099" width="26.6640625" style="26" customWidth="1"/>
    <col min="4100" max="4100" width="32" style="26" customWidth="1"/>
    <col min="4101" max="4101" width="8.109375" style="26" customWidth="1"/>
    <col min="4102" max="4102" width="12.5546875" style="26" customWidth="1"/>
    <col min="4103" max="4103" width="12.44140625" style="26" customWidth="1"/>
    <col min="4104" max="4104" width="15.6640625" style="26" customWidth="1"/>
    <col min="4105" max="4352" width="9.109375" style="26"/>
    <col min="4353" max="4353" width="9.6640625" style="26" customWidth="1"/>
    <col min="4354" max="4354" width="28.33203125" style="26" customWidth="1"/>
    <col min="4355" max="4355" width="26.6640625" style="26" customWidth="1"/>
    <col min="4356" max="4356" width="32" style="26" customWidth="1"/>
    <col min="4357" max="4357" width="8.109375" style="26" customWidth="1"/>
    <col min="4358" max="4358" width="12.5546875" style="26" customWidth="1"/>
    <col min="4359" max="4359" width="12.44140625" style="26" customWidth="1"/>
    <col min="4360" max="4360" width="15.6640625" style="26" customWidth="1"/>
    <col min="4361" max="4608" width="9.109375" style="26"/>
    <col min="4609" max="4609" width="9.6640625" style="26" customWidth="1"/>
    <col min="4610" max="4610" width="28.33203125" style="26" customWidth="1"/>
    <col min="4611" max="4611" width="26.6640625" style="26" customWidth="1"/>
    <col min="4612" max="4612" width="32" style="26" customWidth="1"/>
    <col min="4613" max="4613" width="8.109375" style="26" customWidth="1"/>
    <col min="4614" max="4614" width="12.5546875" style="26" customWidth="1"/>
    <col min="4615" max="4615" width="12.44140625" style="26" customWidth="1"/>
    <col min="4616" max="4616" width="15.6640625" style="26" customWidth="1"/>
    <col min="4617" max="4864" width="9.109375" style="26"/>
    <col min="4865" max="4865" width="9.6640625" style="26" customWidth="1"/>
    <col min="4866" max="4866" width="28.33203125" style="26" customWidth="1"/>
    <col min="4867" max="4867" width="26.6640625" style="26" customWidth="1"/>
    <col min="4868" max="4868" width="32" style="26" customWidth="1"/>
    <col min="4869" max="4869" width="8.109375" style="26" customWidth="1"/>
    <col min="4870" max="4870" width="12.5546875" style="26" customWidth="1"/>
    <col min="4871" max="4871" width="12.44140625" style="26" customWidth="1"/>
    <col min="4872" max="4872" width="15.6640625" style="26" customWidth="1"/>
    <col min="4873" max="5120" width="9.109375" style="26"/>
    <col min="5121" max="5121" width="9.6640625" style="26" customWidth="1"/>
    <col min="5122" max="5122" width="28.33203125" style="26" customWidth="1"/>
    <col min="5123" max="5123" width="26.6640625" style="26" customWidth="1"/>
    <col min="5124" max="5124" width="32" style="26" customWidth="1"/>
    <col min="5125" max="5125" width="8.109375" style="26" customWidth="1"/>
    <col min="5126" max="5126" width="12.5546875" style="26" customWidth="1"/>
    <col min="5127" max="5127" width="12.44140625" style="26" customWidth="1"/>
    <col min="5128" max="5128" width="15.6640625" style="26" customWidth="1"/>
    <col min="5129" max="5376" width="9.109375" style="26"/>
    <col min="5377" max="5377" width="9.6640625" style="26" customWidth="1"/>
    <col min="5378" max="5378" width="28.33203125" style="26" customWidth="1"/>
    <col min="5379" max="5379" width="26.6640625" style="26" customWidth="1"/>
    <col min="5380" max="5380" width="32" style="26" customWidth="1"/>
    <col min="5381" max="5381" width="8.109375" style="26" customWidth="1"/>
    <col min="5382" max="5382" width="12.5546875" style="26" customWidth="1"/>
    <col min="5383" max="5383" width="12.44140625" style="26" customWidth="1"/>
    <col min="5384" max="5384" width="15.6640625" style="26" customWidth="1"/>
    <col min="5385" max="5632" width="9.109375" style="26"/>
    <col min="5633" max="5633" width="9.6640625" style="26" customWidth="1"/>
    <col min="5634" max="5634" width="28.33203125" style="26" customWidth="1"/>
    <col min="5635" max="5635" width="26.6640625" style="26" customWidth="1"/>
    <col min="5636" max="5636" width="32" style="26" customWidth="1"/>
    <col min="5637" max="5637" width="8.109375" style="26" customWidth="1"/>
    <col min="5638" max="5638" width="12.5546875" style="26" customWidth="1"/>
    <col min="5639" max="5639" width="12.44140625" style="26" customWidth="1"/>
    <col min="5640" max="5640" width="15.6640625" style="26" customWidth="1"/>
    <col min="5641" max="5888" width="9.109375" style="26"/>
    <col min="5889" max="5889" width="9.6640625" style="26" customWidth="1"/>
    <col min="5890" max="5890" width="28.33203125" style="26" customWidth="1"/>
    <col min="5891" max="5891" width="26.6640625" style="26" customWidth="1"/>
    <col min="5892" max="5892" width="32" style="26" customWidth="1"/>
    <col min="5893" max="5893" width="8.109375" style="26" customWidth="1"/>
    <col min="5894" max="5894" width="12.5546875" style="26" customWidth="1"/>
    <col min="5895" max="5895" width="12.44140625" style="26" customWidth="1"/>
    <col min="5896" max="5896" width="15.6640625" style="26" customWidth="1"/>
    <col min="5897" max="6144" width="9.109375" style="26"/>
    <col min="6145" max="6145" width="9.6640625" style="26" customWidth="1"/>
    <col min="6146" max="6146" width="28.33203125" style="26" customWidth="1"/>
    <col min="6147" max="6147" width="26.6640625" style="26" customWidth="1"/>
    <col min="6148" max="6148" width="32" style="26" customWidth="1"/>
    <col min="6149" max="6149" width="8.109375" style="26" customWidth="1"/>
    <col min="6150" max="6150" width="12.5546875" style="26" customWidth="1"/>
    <col min="6151" max="6151" width="12.44140625" style="26" customWidth="1"/>
    <col min="6152" max="6152" width="15.6640625" style="26" customWidth="1"/>
    <col min="6153" max="6400" width="9.109375" style="26"/>
    <col min="6401" max="6401" width="9.6640625" style="26" customWidth="1"/>
    <col min="6402" max="6402" width="28.33203125" style="26" customWidth="1"/>
    <col min="6403" max="6403" width="26.6640625" style="26" customWidth="1"/>
    <col min="6404" max="6404" width="32" style="26" customWidth="1"/>
    <col min="6405" max="6405" width="8.109375" style="26" customWidth="1"/>
    <col min="6406" max="6406" width="12.5546875" style="26" customWidth="1"/>
    <col min="6407" max="6407" width="12.44140625" style="26" customWidth="1"/>
    <col min="6408" max="6408" width="15.6640625" style="26" customWidth="1"/>
    <col min="6409" max="6656" width="9.109375" style="26"/>
    <col min="6657" max="6657" width="9.6640625" style="26" customWidth="1"/>
    <col min="6658" max="6658" width="28.33203125" style="26" customWidth="1"/>
    <col min="6659" max="6659" width="26.6640625" style="26" customWidth="1"/>
    <col min="6660" max="6660" width="32" style="26" customWidth="1"/>
    <col min="6661" max="6661" width="8.109375" style="26" customWidth="1"/>
    <col min="6662" max="6662" width="12.5546875" style="26" customWidth="1"/>
    <col min="6663" max="6663" width="12.44140625" style="26" customWidth="1"/>
    <col min="6664" max="6664" width="15.6640625" style="26" customWidth="1"/>
    <col min="6665" max="6912" width="9.109375" style="26"/>
    <col min="6913" max="6913" width="9.6640625" style="26" customWidth="1"/>
    <col min="6914" max="6914" width="28.33203125" style="26" customWidth="1"/>
    <col min="6915" max="6915" width="26.6640625" style="26" customWidth="1"/>
    <col min="6916" max="6916" width="32" style="26" customWidth="1"/>
    <col min="6917" max="6917" width="8.109375" style="26" customWidth="1"/>
    <col min="6918" max="6918" width="12.5546875" style="26" customWidth="1"/>
    <col min="6919" max="6919" width="12.44140625" style="26" customWidth="1"/>
    <col min="6920" max="6920" width="15.6640625" style="26" customWidth="1"/>
    <col min="6921" max="7168" width="9.109375" style="26"/>
    <col min="7169" max="7169" width="9.6640625" style="26" customWidth="1"/>
    <col min="7170" max="7170" width="28.33203125" style="26" customWidth="1"/>
    <col min="7171" max="7171" width="26.6640625" style="26" customWidth="1"/>
    <col min="7172" max="7172" width="32" style="26" customWidth="1"/>
    <col min="7173" max="7173" width="8.109375" style="26" customWidth="1"/>
    <col min="7174" max="7174" width="12.5546875" style="26" customWidth="1"/>
    <col min="7175" max="7175" width="12.44140625" style="26" customWidth="1"/>
    <col min="7176" max="7176" width="15.6640625" style="26" customWidth="1"/>
    <col min="7177" max="7424" width="9.109375" style="26"/>
    <col min="7425" max="7425" width="9.6640625" style="26" customWidth="1"/>
    <col min="7426" max="7426" width="28.33203125" style="26" customWidth="1"/>
    <col min="7427" max="7427" width="26.6640625" style="26" customWidth="1"/>
    <col min="7428" max="7428" width="32" style="26" customWidth="1"/>
    <col min="7429" max="7429" width="8.109375" style="26" customWidth="1"/>
    <col min="7430" max="7430" width="12.5546875" style="26" customWidth="1"/>
    <col min="7431" max="7431" width="12.44140625" style="26" customWidth="1"/>
    <col min="7432" max="7432" width="15.6640625" style="26" customWidth="1"/>
    <col min="7433" max="7680" width="9.109375" style="26"/>
    <col min="7681" max="7681" width="9.6640625" style="26" customWidth="1"/>
    <col min="7682" max="7682" width="28.33203125" style="26" customWidth="1"/>
    <col min="7683" max="7683" width="26.6640625" style="26" customWidth="1"/>
    <col min="7684" max="7684" width="32" style="26" customWidth="1"/>
    <col min="7685" max="7685" width="8.109375" style="26" customWidth="1"/>
    <col min="7686" max="7686" width="12.5546875" style="26" customWidth="1"/>
    <col min="7687" max="7687" width="12.44140625" style="26" customWidth="1"/>
    <col min="7688" max="7688" width="15.6640625" style="26" customWidth="1"/>
    <col min="7689" max="7936" width="9.109375" style="26"/>
    <col min="7937" max="7937" width="9.6640625" style="26" customWidth="1"/>
    <col min="7938" max="7938" width="28.33203125" style="26" customWidth="1"/>
    <col min="7939" max="7939" width="26.6640625" style="26" customWidth="1"/>
    <col min="7940" max="7940" width="32" style="26" customWidth="1"/>
    <col min="7941" max="7941" width="8.109375" style="26" customWidth="1"/>
    <col min="7942" max="7942" width="12.5546875" style="26" customWidth="1"/>
    <col min="7943" max="7943" width="12.44140625" style="26" customWidth="1"/>
    <col min="7944" max="7944" width="15.6640625" style="26" customWidth="1"/>
    <col min="7945" max="8192" width="9.109375" style="26"/>
    <col min="8193" max="8193" width="9.6640625" style="26" customWidth="1"/>
    <col min="8194" max="8194" width="28.33203125" style="26" customWidth="1"/>
    <col min="8195" max="8195" width="26.6640625" style="26" customWidth="1"/>
    <col min="8196" max="8196" width="32" style="26" customWidth="1"/>
    <col min="8197" max="8197" width="8.109375" style="26" customWidth="1"/>
    <col min="8198" max="8198" width="12.5546875" style="26" customWidth="1"/>
    <col min="8199" max="8199" width="12.44140625" style="26" customWidth="1"/>
    <col min="8200" max="8200" width="15.6640625" style="26" customWidth="1"/>
    <col min="8201" max="8448" width="9.109375" style="26"/>
    <col min="8449" max="8449" width="9.6640625" style="26" customWidth="1"/>
    <col min="8450" max="8450" width="28.33203125" style="26" customWidth="1"/>
    <col min="8451" max="8451" width="26.6640625" style="26" customWidth="1"/>
    <col min="8452" max="8452" width="32" style="26" customWidth="1"/>
    <col min="8453" max="8453" width="8.109375" style="26" customWidth="1"/>
    <col min="8454" max="8454" width="12.5546875" style="26" customWidth="1"/>
    <col min="8455" max="8455" width="12.44140625" style="26" customWidth="1"/>
    <col min="8456" max="8456" width="15.6640625" style="26" customWidth="1"/>
    <col min="8457" max="8704" width="9.109375" style="26"/>
    <col min="8705" max="8705" width="9.6640625" style="26" customWidth="1"/>
    <col min="8706" max="8706" width="28.33203125" style="26" customWidth="1"/>
    <col min="8707" max="8707" width="26.6640625" style="26" customWidth="1"/>
    <col min="8708" max="8708" width="32" style="26" customWidth="1"/>
    <col min="8709" max="8709" width="8.109375" style="26" customWidth="1"/>
    <col min="8710" max="8710" width="12.5546875" style="26" customWidth="1"/>
    <col min="8711" max="8711" width="12.44140625" style="26" customWidth="1"/>
    <col min="8712" max="8712" width="15.6640625" style="26" customWidth="1"/>
    <col min="8713" max="8960" width="9.109375" style="26"/>
    <col min="8961" max="8961" width="9.6640625" style="26" customWidth="1"/>
    <col min="8962" max="8962" width="28.33203125" style="26" customWidth="1"/>
    <col min="8963" max="8963" width="26.6640625" style="26" customWidth="1"/>
    <col min="8964" max="8964" width="32" style="26" customWidth="1"/>
    <col min="8965" max="8965" width="8.109375" style="26" customWidth="1"/>
    <col min="8966" max="8966" width="12.5546875" style="26" customWidth="1"/>
    <col min="8967" max="8967" width="12.44140625" style="26" customWidth="1"/>
    <col min="8968" max="8968" width="15.6640625" style="26" customWidth="1"/>
    <col min="8969" max="9216" width="9.109375" style="26"/>
    <col min="9217" max="9217" width="9.6640625" style="26" customWidth="1"/>
    <col min="9218" max="9218" width="28.33203125" style="26" customWidth="1"/>
    <col min="9219" max="9219" width="26.6640625" style="26" customWidth="1"/>
    <col min="9220" max="9220" width="32" style="26" customWidth="1"/>
    <col min="9221" max="9221" width="8.109375" style="26" customWidth="1"/>
    <col min="9222" max="9222" width="12.5546875" style="26" customWidth="1"/>
    <col min="9223" max="9223" width="12.44140625" style="26" customWidth="1"/>
    <col min="9224" max="9224" width="15.6640625" style="26" customWidth="1"/>
    <col min="9225" max="9472" width="9.109375" style="26"/>
    <col min="9473" max="9473" width="9.6640625" style="26" customWidth="1"/>
    <col min="9474" max="9474" width="28.33203125" style="26" customWidth="1"/>
    <col min="9475" max="9475" width="26.6640625" style="26" customWidth="1"/>
    <col min="9476" max="9476" width="32" style="26" customWidth="1"/>
    <col min="9477" max="9477" width="8.109375" style="26" customWidth="1"/>
    <col min="9478" max="9478" width="12.5546875" style="26" customWidth="1"/>
    <col min="9479" max="9479" width="12.44140625" style="26" customWidth="1"/>
    <col min="9480" max="9480" width="15.6640625" style="26" customWidth="1"/>
    <col min="9481" max="9728" width="9.109375" style="26"/>
    <col min="9729" max="9729" width="9.6640625" style="26" customWidth="1"/>
    <col min="9730" max="9730" width="28.33203125" style="26" customWidth="1"/>
    <col min="9731" max="9731" width="26.6640625" style="26" customWidth="1"/>
    <col min="9732" max="9732" width="32" style="26" customWidth="1"/>
    <col min="9733" max="9733" width="8.109375" style="26" customWidth="1"/>
    <col min="9734" max="9734" width="12.5546875" style="26" customWidth="1"/>
    <col min="9735" max="9735" width="12.44140625" style="26" customWidth="1"/>
    <col min="9736" max="9736" width="15.6640625" style="26" customWidth="1"/>
    <col min="9737" max="9984" width="9.109375" style="26"/>
    <col min="9985" max="9985" width="9.6640625" style="26" customWidth="1"/>
    <col min="9986" max="9986" width="28.33203125" style="26" customWidth="1"/>
    <col min="9987" max="9987" width="26.6640625" style="26" customWidth="1"/>
    <col min="9988" max="9988" width="32" style="26" customWidth="1"/>
    <col min="9989" max="9989" width="8.109375" style="26" customWidth="1"/>
    <col min="9990" max="9990" width="12.5546875" style="26" customWidth="1"/>
    <col min="9991" max="9991" width="12.44140625" style="26" customWidth="1"/>
    <col min="9992" max="9992" width="15.6640625" style="26" customWidth="1"/>
    <col min="9993" max="10240" width="9.109375" style="26"/>
    <col min="10241" max="10241" width="9.6640625" style="26" customWidth="1"/>
    <col min="10242" max="10242" width="28.33203125" style="26" customWidth="1"/>
    <col min="10243" max="10243" width="26.6640625" style="26" customWidth="1"/>
    <col min="10244" max="10244" width="32" style="26" customWidth="1"/>
    <col min="10245" max="10245" width="8.109375" style="26" customWidth="1"/>
    <col min="10246" max="10246" width="12.5546875" style="26" customWidth="1"/>
    <col min="10247" max="10247" width="12.44140625" style="26" customWidth="1"/>
    <col min="10248" max="10248" width="15.6640625" style="26" customWidth="1"/>
    <col min="10249" max="10496" width="9.109375" style="26"/>
    <col min="10497" max="10497" width="9.6640625" style="26" customWidth="1"/>
    <col min="10498" max="10498" width="28.33203125" style="26" customWidth="1"/>
    <col min="10499" max="10499" width="26.6640625" style="26" customWidth="1"/>
    <col min="10500" max="10500" width="32" style="26" customWidth="1"/>
    <col min="10501" max="10501" width="8.109375" style="26" customWidth="1"/>
    <col min="10502" max="10502" width="12.5546875" style="26" customWidth="1"/>
    <col min="10503" max="10503" width="12.44140625" style="26" customWidth="1"/>
    <col min="10504" max="10504" width="15.6640625" style="26" customWidth="1"/>
    <col min="10505" max="10752" width="9.109375" style="26"/>
    <col min="10753" max="10753" width="9.6640625" style="26" customWidth="1"/>
    <col min="10754" max="10754" width="28.33203125" style="26" customWidth="1"/>
    <col min="10755" max="10755" width="26.6640625" style="26" customWidth="1"/>
    <col min="10756" max="10756" width="32" style="26" customWidth="1"/>
    <col min="10757" max="10757" width="8.109375" style="26" customWidth="1"/>
    <col min="10758" max="10758" width="12.5546875" style="26" customWidth="1"/>
    <col min="10759" max="10759" width="12.44140625" style="26" customWidth="1"/>
    <col min="10760" max="10760" width="15.6640625" style="26" customWidth="1"/>
    <col min="10761" max="11008" width="9.109375" style="26"/>
    <col min="11009" max="11009" width="9.6640625" style="26" customWidth="1"/>
    <col min="11010" max="11010" width="28.33203125" style="26" customWidth="1"/>
    <col min="11011" max="11011" width="26.6640625" style="26" customWidth="1"/>
    <col min="11012" max="11012" width="32" style="26" customWidth="1"/>
    <col min="11013" max="11013" width="8.109375" style="26" customWidth="1"/>
    <col min="11014" max="11014" width="12.5546875" style="26" customWidth="1"/>
    <col min="11015" max="11015" width="12.44140625" style="26" customWidth="1"/>
    <col min="11016" max="11016" width="15.6640625" style="26" customWidth="1"/>
    <col min="11017" max="11264" width="9.109375" style="26"/>
    <col min="11265" max="11265" width="9.6640625" style="26" customWidth="1"/>
    <col min="11266" max="11266" width="28.33203125" style="26" customWidth="1"/>
    <col min="11267" max="11267" width="26.6640625" style="26" customWidth="1"/>
    <col min="11268" max="11268" width="32" style="26" customWidth="1"/>
    <col min="11269" max="11269" width="8.109375" style="26" customWidth="1"/>
    <col min="11270" max="11270" width="12.5546875" style="26" customWidth="1"/>
    <col min="11271" max="11271" width="12.44140625" style="26" customWidth="1"/>
    <col min="11272" max="11272" width="15.6640625" style="26" customWidth="1"/>
    <col min="11273" max="11520" width="9.109375" style="26"/>
    <col min="11521" max="11521" width="9.6640625" style="26" customWidth="1"/>
    <col min="11522" max="11522" width="28.33203125" style="26" customWidth="1"/>
    <col min="11523" max="11523" width="26.6640625" style="26" customWidth="1"/>
    <col min="11524" max="11524" width="32" style="26" customWidth="1"/>
    <col min="11525" max="11525" width="8.109375" style="26" customWidth="1"/>
    <col min="11526" max="11526" width="12.5546875" style="26" customWidth="1"/>
    <col min="11527" max="11527" width="12.44140625" style="26" customWidth="1"/>
    <col min="11528" max="11528" width="15.6640625" style="26" customWidth="1"/>
    <col min="11529" max="11776" width="9.109375" style="26"/>
    <col min="11777" max="11777" width="9.6640625" style="26" customWidth="1"/>
    <col min="11778" max="11778" width="28.33203125" style="26" customWidth="1"/>
    <col min="11779" max="11779" width="26.6640625" style="26" customWidth="1"/>
    <col min="11780" max="11780" width="32" style="26" customWidth="1"/>
    <col min="11781" max="11781" width="8.109375" style="26" customWidth="1"/>
    <col min="11782" max="11782" width="12.5546875" style="26" customWidth="1"/>
    <col min="11783" max="11783" width="12.44140625" style="26" customWidth="1"/>
    <col min="11784" max="11784" width="15.6640625" style="26" customWidth="1"/>
    <col min="11785" max="12032" width="9.109375" style="26"/>
    <col min="12033" max="12033" width="9.6640625" style="26" customWidth="1"/>
    <col min="12034" max="12034" width="28.33203125" style="26" customWidth="1"/>
    <col min="12035" max="12035" width="26.6640625" style="26" customWidth="1"/>
    <col min="12036" max="12036" width="32" style="26" customWidth="1"/>
    <col min="12037" max="12037" width="8.109375" style="26" customWidth="1"/>
    <col min="12038" max="12038" width="12.5546875" style="26" customWidth="1"/>
    <col min="12039" max="12039" width="12.44140625" style="26" customWidth="1"/>
    <col min="12040" max="12040" width="15.6640625" style="26" customWidth="1"/>
    <col min="12041" max="12288" width="9.109375" style="26"/>
    <col min="12289" max="12289" width="9.6640625" style="26" customWidth="1"/>
    <col min="12290" max="12290" width="28.33203125" style="26" customWidth="1"/>
    <col min="12291" max="12291" width="26.6640625" style="26" customWidth="1"/>
    <col min="12292" max="12292" width="32" style="26" customWidth="1"/>
    <col min="12293" max="12293" width="8.109375" style="26" customWidth="1"/>
    <col min="12294" max="12294" width="12.5546875" style="26" customWidth="1"/>
    <col min="12295" max="12295" width="12.44140625" style="26" customWidth="1"/>
    <col min="12296" max="12296" width="15.6640625" style="26" customWidth="1"/>
    <col min="12297" max="12544" width="9.109375" style="26"/>
    <col min="12545" max="12545" width="9.6640625" style="26" customWidth="1"/>
    <col min="12546" max="12546" width="28.33203125" style="26" customWidth="1"/>
    <col min="12547" max="12547" width="26.6640625" style="26" customWidth="1"/>
    <col min="12548" max="12548" width="32" style="26" customWidth="1"/>
    <col min="12549" max="12549" width="8.109375" style="26" customWidth="1"/>
    <col min="12550" max="12550" width="12.5546875" style="26" customWidth="1"/>
    <col min="12551" max="12551" width="12.44140625" style="26" customWidth="1"/>
    <col min="12552" max="12552" width="15.6640625" style="26" customWidth="1"/>
    <col min="12553" max="12800" width="9.109375" style="26"/>
    <col min="12801" max="12801" width="9.6640625" style="26" customWidth="1"/>
    <col min="12802" max="12802" width="28.33203125" style="26" customWidth="1"/>
    <col min="12803" max="12803" width="26.6640625" style="26" customWidth="1"/>
    <col min="12804" max="12804" width="32" style="26" customWidth="1"/>
    <col min="12805" max="12805" width="8.109375" style="26" customWidth="1"/>
    <col min="12806" max="12806" width="12.5546875" style="26" customWidth="1"/>
    <col min="12807" max="12807" width="12.44140625" style="26" customWidth="1"/>
    <col min="12808" max="12808" width="15.6640625" style="26" customWidth="1"/>
    <col min="12809" max="13056" width="9.109375" style="26"/>
    <col min="13057" max="13057" width="9.6640625" style="26" customWidth="1"/>
    <col min="13058" max="13058" width="28.33203125" style="26" customWidth="1"/>
    <col min="13059" max="13059" width="26.6640625" style="26" customWidth="1"/>
    <col min="13060" max="13060" width="32" style="26" customWidth="1"/>
    <col min="13061" max="13061" width="8.109375" style="26" customWidth="1"/>
    <col min="13062" max="13062" width="12.5546875" style="26" customWidth="1"/>
    <col min="13063" max="13063" width="12.44140625" style="26" customWidth="1"/>
    <col min="13064" max="13064" width="15.6640625" style="26" customWidth="1"/>
    <col min="13065" max="13312" width="9.109375" style="26"/>
    <col min="13313" max="13313" width="9.6640625" style="26" customWidth="1"/>
    <col min="13314" max="13314" width="28.33203125" style="26" customWidth="1"/>
    <col min="13315" max="13315" width="26.6640625" style="26" customWidth="1"/>
    <col min="13316" max="13316" width="32" style="26" customWidth="1"/>
    <col min="13317" max="13317" width="8.109375" style="26" customWidth="1"/>
    <col min="13318" max="13318" width="12.5546875" style="26" customWidth="1"/>
    <col min="13319" max="13319" width="12.44140625" style="26" customWidth="1"/>
    <col min="13320" max="13320" width="15.6640625" style="26" customWidth="1"/>
    <col min="13321" max="13568" width="9.109375" style="26"/>
    <col min="13569" max="13569" width="9.6640625" style="26" customWidth="1"/>
    <col min="13570" max="13570" width="28.33203125" style="26" customWidth="1"/>
    <col min="13571" max="13571" width="26.6640625" style="26" customWidth="1"/>
    <col min="13572" max="13572" width="32" style="26" customWidth="1"/>
    <col min="13573" max="13573" width="8.109375" style="26" customWidth="1"/>
    <col min="13574" max="13574" width="12.5546875" style="26" customWidth="1"/>
    <col min="13575" max="13575" width="12.44140625" style="26" customWidth="1"/>
    <col min="13576" max="13576" width="15.6640625" style="26" customWidth="1"/>
    <col min="13577" max="13824" width="9.109375" style="26"/>
    <col min="13825" max="13825" width="9.6640625" style="26" customWidth="1"/>
    <col min="13826" max="13826" width="28.33203125" style="26" customWidth="1"/>
    <col min="13827" max="13827" width="26.6640625" style="26" customWidth="1"/>
    <col min="13828" max="13828" width="32" style="26" customWidth="1"/>
    <col min="13829" max="13829" width="8.109375" style="26" customWidth="1"/>
    <col min="13830" max="13830" width="12.5546875" style="26" customWidth="1"/>
    <col min="13831" max="13831" width="12.44140625" style="26" customWidth="1"/>
    <col min="13832" max="13832" width="15.6640625" style="26" customWidth="1"/>
    <col min="13833" max="14080" width="9.109375" style="26"/>
    <col min="14081" max="14081" width="9.6640625" style="26" customWidth="1"/>
    <col min="14082" max="14082" width="28.33203125" style="26" customWidth="1"/>
    <col min="14083" max="14083" width="26.6640625" style="26" customWidth="1"/>
    <col min="14084" max="14084" width="32" style="26" customWidth="1"/>
    <col min="14085" max="14085" width="8.109375" style="26" customWidth="1"/>
    <col min="14086" max="14086" width="12.5546875" style="26" customWidth="1"/>
    <col min="14087" max="14087" width="12.44140625" style="26" customWidth="1"/>
    <col min="14088" max="14088" width="15.6640625" style="26" customWidth="1"/>
    <col min="14089" max="14336" width="9.109375" style="26"/>
    <col min="14337" max="14337" width="9.6640625" style="26" customWidth="1"/>
    <col min="14338" max="14338" width="28.33203125" style="26" customWidth="1"/>
    <col min="14339" max="14339" width="26.6640625" style="26" customWidth="1"/>
    <col min="14340" max="14340" width="32" style="26" customWidth="1"/>
    <col min="14341" max="14341" width="8.109375" style="26" customWidth="1"/>
    <col min="14342" max="14342" width="12.5546875" style="26" customWidth="1"/>
    <col min="14343" max="14343" width="12.44140625" style="26" customWidth="1"/>
    <col min="14344" max="14344" width="15.6640625" style="26" customWidth="1"/>
    <col min="14345" max="14592" width="9.109375" style="26"/>
    <col min="14593" max="14593" width="9.6640625" style="26" customWidth="1"/>
    <col min="14594" max="14594" width="28.33203125" style="26" customWidth="1"/>
    <col min="14595" max="14595" width="26.6640625" style="26" customWidth="1"/>
    <col min="14596" max="14596" width="32" style="26" customWidth="1"/>
    <col min="14597" max="14597" width="8.109375" style="26" customWidth="1"/>
    <col min="14598" max="14598" width="12.5546875" style="26" customWidth="1"/>
    <col min="14599" max="14599" width="12.44140625" style="26" customWidth="1"/>
    <col min="14600" max="14600" width="15.6640625" style="26" customWidth="1"/>
    <col min="14601" max="14848" width="9.109375" style="26"/>
    <col min="14849" max="14849" width="9.6640625" style="26" customWidth="1"/>
    <col min="14850" max="14850" width="28.33203125" style="26" customWidth="1"/>
    <col min="14851" max="14851" width="26.6640625" style="26" customWidth="1"/>
    <col min="14852" max="14852" width="32" style="26" customWidth="1"/>
    <col min="14853" max="14853" width="8.109375" style="26" customWidth="1"/>
    <col min="14854" max="14854" width="12.5546875" style="26" customWidth="1"/>
    <col min="14855" max="14855" width="12.44140625" style="26" customWidth="1"/>
    <col min="14856" max="14856" width="15.6640625" style="26" customWidth="1"/>
    <col min="14857" max="15104" width="9.109375" style="26"/>
    <col min="15105" max="15105" width="9.6640625" style="26" customWidth="1"/>
    <col min="15106" max="15106" width="28.33203125" style="26" customWidth="1"/>
    <col min="15107" max="15107" width="26.6640625" style="26" customWidth="1"/>
    <col min="15108" max="15108" width="32" style="26" customWidth="1"/>
    <col min="15109" max="15109" width="8.109375" style="26" customWidth="1"/>
    <col min="15110" max="15110" width="12.5546875" style="26" customWidth="1"/>
    <col min="15111" max="15111" width="12.44140625" style="26" customWidth="1"/>
    <col min="15112" max="15112" width="15.6640625" style="26" customWidth="1"/>
    <col min="15113" max="15360" width="9.109375" style="26"/>
    <col min="15361" max="15361" width="9.6640625" style="26" customWidth="1"/>
    <col min="15362" max="15362" width="28.33203125" style="26" customWidth="1"/>
    <col min="15363" max="15363" width="26.6640625" style="26" customWidth="1"/>
    <col min="15364" max="15364" width="32" style="26" customWidth="1"/>
    <col min="15365" max="15365" width="8.109375" style="26" customWidth="1"/>
    <col min="15366" max="15366" width="12.5546875" style="26" customWidth="1"/>
    <col min="15367" max="15367" width="12.44140625" style="26" customWidth="1"/>
    <col min="15368" max="15368" width="15.6640625" style="26" customWidth="1"/>
    <col min="15369" max="15616" width="9.109375" style="26"/>
    <col min="15617" max="15617" width="9.6640625" style="26" customWidth="1"/>
    <col min="15618" max="15618" width="28.33203125" style="26" customWidth="1"/>
    <col min="15619" max="15619" width="26.6640625" style="26" customWidth="1"/>
    <col min="15620" max="15620" width="32" style="26" customWidth="1"/>
    <col min="15621" max="15621" width="8.109375" style="26" customWidth="1"/>
    <col min="15622" max="15622" width="12.5546875" style="26" customWidth="1"/>
    <col min="15623" max="15623" width="12.44140625" style="26" customWidth="1"/>
    <col min="15624" max="15624" width="15.6640625" style="26" customWidth="1"/>
    <col min="15625" max="15872" width="9.109375" style="26"/>
    <col min="15873" max="15873" width="9.6640625" style="26" customWidth="1"/>
    <col min="15874" max="15874" width="28.33203125" style="26" customWidth="1"/>
    <col min="15875" max="15875" width="26.6640625" style="26" customWidth="1"/>
    <col min="15876" max="15876" width="32" style="26" customWidth="1"/>
    <col min="15877" max="15877" width="8.109375" style="26" customWidth="1"/>
    <col min="15878" max="15878" width="12.5546875" style="26" customWidth="1"/>
    <col min="15879" max="15879" width="12.44140625" style="26" customWidth="1"/>
    <col min="15880" max="15880" width="15.6640625" style="26" customWidth="1"/>
    <col min="15881" max="16128" width="9.109375" style="26"/>
    <col min="16129" max="16129" width="9.6640625" style="26" customWidth="1"/>
    <col min="16130" max="16130" width="28.33203125" style="26" customWidth="1"/>
    <col min="16131" max="16131" width="26.6640625" style="26" customWidth="1"/>
    <col min="16132" max="16132" width="32" style="26" customWidth="1"/>
    <col min="16133" max="16133" width="8.109375" style="26" customWidth="1"/>
    <col min="16134" max="16134" width="12.5546875" style="26" customWidth="1"/>
    <col min="16135" max="16135" width="12.44140625" style="26" customWidth="1"/>
    <col min="16136" max="16136" width="15.6640625" style="26" customWidth="1"/>
    <col min="16137" max="16384" width="9.109375" style="26"/>
  </cols>
  <sheetData>
    <row r="1" spans="1:8" ht="24.75" customHeight="1">
      <c r="A1" s="218" t="s">
        <v>113</v>
      </c>
      <c r="B1" s="218"/>
      <c r="C1" s="218"/>
      <c r="D1" s="218"/>
      <c r="E1" s="218"/>
      <c r="F1" s="218"/>
      <c r="G1" s="218"/>
      <c r="H1" s="218"/>
    </row>
    <row r="2" spans="1:8">
      <c r="A2" s="219"/>
      <c r="B2" s="219"/>
      <c r="C2" s="219"/>
      <c r="D2" s="219"/>
      <c r="E2" s="219"/>
      <c r="F2" s="219"/>
      <c r="G2" s="219"/>
      <c r="H2" s="219"/>
    </row>
    <row r="3" spans="1:8">
      <c r="A3" s="27" t="s">
        <v>62</v>
      </c>
      <c r="B3" s="28" t="s">
        <v>114</v>
      </c>
      <c r="C3" s="27" t="s">
        <v>64</v>
      </c>
      <c r="D3" s="27" t="s">
        <v>65</v>
      </c>
      <c r="E3" s="29" t="s">
        <v>45</v>
      </c>
      <c r="F3" s="28" t="s">
        <v>66</v>
      </c>
      <c r="G3" s="30" t="s">
        <v>67</v>
      </c>
      <c r="H3" s="28" t="s">
        <v>68</v>
      </c>
    </row>
    <row r="4" spans="1:8">
      <c r="A4" s="39"/>
      <c r="B4" s="40"/>
      <c r="C4" s="28"/>
      <c r="D4" s="28"/>
      <c r="E4" s="28"/>
      <c r="F4" s="28"/>
      <c r="G4" s="28"/>
      <c r="H4" s="28"/>
    </row>
    <row r="5" spans="1:8">
      <c r="A5" s="27">
        <v>1</v>
      </c>
      <c r="B5" s="29" t="s">
        <v>115</v>
      </c>
      <c r="C5" s="29" t="s">
        <v>116</v>
      </c>
      <c r="D5" s="29" t="s">
        <v>117</v>
      </c>
      <c r="E5" s="32" t="s">
        <v>74</v>
      </c>
      <c r="F5" s="32">
        <v>1</v>
      </c>
      <c r="G5" s="27">
        <v>377.5</v>
      </c>
      <c r="H5" s="27">
        <f>F5*G5</f>
        <v>377.5</v>
      </c>
    </row>
    <row r="6" spans="1:8">
      <c r="A6" s="27"/>
      <c r="B6" s="29"/>
      <c r="C6" s="29"/>
      <c r="D6" s="29"/>
      <c r="E6" s="32"/>
      <c r="F6" s="32"/>
      <c r="G6" s="27"/>
      <c r="H6" s="27"/>
    </row>
    <row r="7" spans="1:8">
      <c r="A7" s="27">
        <v>2</v>
      </c>
      <c r="B7" s="29" t="s">
        <v>115</v>
      </c>
      <c r="C7" s="29" t="s">
        <v>118</v>
      </c>
      <c r="D7" s="29" t="s">
        <v>119</v>
      </c>
      <c r="E7" s="32" t="s">
        <v>74</v>
      </c>
      <c r="F7" s="32">
        <v>1</v>
      </c>
      <c r="G7" s="27">
        <v>340</v>
      </c>
      <c r="H7" s="27">
        <f>F7*G7</f>
        <v>340</v>
      </c>
    </row>
    <row r="8" spans="1:8">
      <c r="A8" s="27"/>
      <c r="B8" s="29"/>
      <c r="C8" s="29"/>
      <c r="D8" s="29"/>
      <c r="E8" s="32"/>
      <c r="F8" s="32"/>
      <c r="G8" s="27"/>
      <c r="H8" s="27"/>
    </row>
    <row r="9" spans="1:8" ht="26.4">
      <c r="A9" s="27">
        <v>3</v>
      </c>
      <c r="B9" s="29" t="s">
        <v>115</v>
      </c>
      <c r="C9" s="29" t="s">
        <v>119</v>
      </c>
      <c r="D9" s="29" t="s">
        <v>120</v>
      </c>
      <c r="E9" s="32" t="s">
        <v>74</v>
      </c>
      <c r="F9" s="32">
        <v>3</v>
      </c>
      <c r="G9" s="27">
        <v>7.5</v>
      </c>
      <c r="H9" s="27">
        <f>F9*G9</f>
        <v>22.5</v>
      </c>
    </row>
    <row r="10" spans="1:8">
      <c r="A10" s="27"/>
      <c r="B10" s="29"/>
      <c r="C10" s="29"/>
      <c r="D10" s="29"/>
      <c r="E10" s="32"/>
      <c r="F10" s="32"/>
      <c r="G10" s="27"/>
      <c r="H10" s="27"/>
    </row>
    <row r="11" spans="1:8" ht="26.4">
      <c r="A11" s="27">
        <v>4</v>
      </c>
      <c r="B11" s="29" t="s">
        <v>115</v>
      </c>
      <c r="C11" s="29" t="s">
        <v>119</v>
      </c>
      <c r="D11" s="29" t="s">
        <v>121</v>
      </c>
      <c r="E11" s="32" t="s">
        <v>74</v>
      </c>
      <c r="F11" s="32">
        <v>1</v>
      </c>
      <c r="G11" s="27">
        <v>122.5</v>
      </c>
      <c r="H11" s="27">
        <f>F11*G11</f>
        <v>122.5</v>
      </c>
    </row>
    <row r="12" spans="1:8">
      <c r="A12" s="27"/>
      <c r="B12" s="29"/>
      <c r="C12" s="29"/>
      <c r="D12" s="29"/>
      <c r="E12" s="32"/>
      <c r="F12" s="32"/>
      <c r="G12" s="27"/>
      <c r="H12" s="27"/>
    </row>
    <row r="13" spans="1:8">
      <c r="A13" s="27"/>
      <c r="B13" s="34"/>
      <c r="C13" s="28"/>
      <c r="D13" s="28"/>
      <c r="E13" s="29"/>
      <c r="F13" s="224" t="s">
        <v>6</v>
      </c>
      <c r="G13" s="224"/>
      <c r="H13" s="33">
        <f>SUM(H5:H12)</f>
        <v>862.5</v>
      </c>
    </row>
    <row r="14" spans="1:8">
      <c r="A14" s="27"/>
      <c r="B14" s="28"/>
      <c r="C14" s="29"/>
      <c r="D14" s="29"/>
      <c r="E14" s="32"/>
      <c r="F14" s="33"/>
      <c r="G14" s="33"/>
      <c r="H14" s="33"/>
    </row>
  </sheetData>
  <mergeCells count="2">
    <mergeCell ref="A1:H2"/>
    <mergeCell ref="F13:G13"/>
  </mergeCells>
  <printOptions horizontalCentered="1"/>
  <pageMargins left="0.7" right="0.7" top="0.75" bottom="0.75" header="0.3" footer="0.3"/>
  <pageSetup scale="95" orientation="landscape" r:id="rId1"/>
  <headerFooter alignWithMargins="0">
    <oddHeader>Page &amp;P&amp;R&amp;A</oddHeader>
    <oddFooter>&amp;RHITECH ERECTORS PVT. LTD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view="pageBreakPreview" zoomScale="98" zoomScaleNormal="100" zoomScaleSheetLayoutView="98" workbookViewId="0">
      <selection activeCell="B15" sqref="B15"/>
    </sheetView>
  </sheetViews>
  <sheetFormatPr defaultRowHeight="13.2"/>
  <cols>
    <col min="1" max="1" width="9.6640625" style="26" customWidth="1"/>
    <col min="2" max="2" width="38.5546875" style="26" customWidth="1"/>
    <col min="3" max="3" width="11" style="26" customWidth="1"/>
    <col min="4" max="4" width="11.5546875" style="26" customWidth="1"/>
    <col min="5" max="250" width="9.109375" style="26"/>
    <col min="251" max="251" width="9.6640625" style="26" customWidth="1"/>
    <col min="252" max="252" width="28.33203125" style="26" customWidth="1"/>
    <col min="253" max="253" width="26.6640625" style="26" customWidth="1"/>
    <col min="254" max="254" width="32" style="26" customWidth="1"/>
    <col min="255" max="255" width="8.109375" style="26" customWidth="1"/>
    <col min="256" max="256" width="12.5546875" style="26" customWidth="1"/>
    <col min="257" max="257" width="12.44140625" style="26" customWidth="1"/>
    <col min="258" max="258" width="15.6640625" style="26" customWidth="1"/>
    <col min="259" max="259" width="15.33203125" style="26" customWidth="1"/>
    <col min="260" max="506" width="9.109375" style="26"/>
    <col min="507" max="507" width="9.6640625" style="26" customWidth="1"/>
    <col min="508" max="508" width="28.33203125" style="26" customWidth="1"/>
    <col min="509" max="509" width="26.6640625" style="26" customWidth="1"/>
    <col min="510" max="510" width="32" style="26" customWidth="1"/>
    <col min="511" max="511" width="8.109375" style="26" customWidth="1"/>
    <col min="512" max="512" width="12.5546875" style="26" customWidth="1"/>
    <col min="513" max="513" width="12.44140625" style="26" customWidth="1"/>
    <col min="514" max="514" width="15.6640625" style="26" customWidth="1"/>
    <col min="515" max="515" width="15.33203125" style="26" customWidth="1"/>
    <col min="516" max="762" width="9.109375" style="26"/>
    <col min="763" max="763" width="9.6640625" style="26" customWidth="1"/>
    <col min="764" max="764" width="28.33203125" style="26" customWidth="1"/>
    <col min="765" max="765" width="26.6640625" style="26" customWidth="1"/>
    <col min="766" max="766" width="32" style="26" customWidth="1"/>
    <col min="767" max="767" width="8.109375" style="26" customWidth="1"/>
    <col min="768" max="768" width="12.5546875" style="26" customWidth="1"/>
    <col min="769" max="769" width="12.44140625" style="26" customWidth="1"/>
    <col min="770" max="770" width="15.6640625" style="26" customWidth="1"/>
    <col min="771" max="771" width="15.33203125" style="26" customWidth="1"/>
    <col min="772" max="1018" width="9.109375" style="26"/>
    <col min="1019" max="1019" width="9.6640625" style="26" customWidth="1"/>
    <col min="1020" max="1020" width="28.33203125" style="26" customWidth="1"/>
    <col min="1021" max="1021" width="26.6640625" style="26" customWidth="1"/>
    <col min="1022" max="1022" width="32" style="26" customWidth="1"/>
    <col min="1023" max="1023" width="8.109375" style="26" customWidth="1"/>
    <col min="1024" max="1024" width="12.5546875" style="26" customWidth="1"/>
    <col min="1025" max="1025" width="12.44140625" style="26" customWidth="1"/>
    <col min="1026" max="1026" width="15.6640625" style="26" customWidth="1"/>
    <col min="1027" max="1027" width="15.33203125" style="26" customWidth="1"/>
    <col min="1028" max="1274" width="9.109375" style="26"/>
    <col min="1275" max="1275" width="9.6640625" style="26" customWidth="1"/>
    <col min="1276" max="1276" width="28.33203125" style="26" customWidth="1"/>
    <col min="1277" max="1277" width="26.6640625" style="26" customWidth="1"/>
    <col min="1278" max="1278" width="32" style="26" customWidth="1"/>
    <col min="1279" max="1279" width="8.109375" style="26" customWidth="1"/>
    <col min="1280" max="1280" width="12.5546875" style="26" customWidth="1"/>
    <col min="1281" max="1281" width="12.44140625" style="26" customWidth="1"/>
    <col min="1282" max="1282" width="15.6640625" style="26" customWidth="1"/>
    <col min="1283" max="1283" width="15.33203125" style="26" customWidth="1"/>
    <col min="1284" max="1530" width="9.109375" style="26"/>
    <col min="1531" max="1531" width="9.6640625" style="26" customWidth="1"/>
    <col min="1532" max="1532" width="28.33203125" style="26" customWidth="1"/>
    <col min="1533" max="1533" width="26.6640625" style="26" customWidth="1"/>
    <col min="1534" max="1534" width="32" style="26" customWidth="1"/>
    <col min="1535" max="1535" width="8.109375" style="26" customWidth="1"/>
    <col min="1536" max="1536" width="12.5546875" style="26" customWidth="1"/>
    <col min="1537" max="1537" width="12.44140625" style="26" customWidth="1"/>
    <col min="1538" max="1538" width="15.6640625" style="26" customWidth="1"/>
    <col min="1539" max="1539" width="15.33203125" style="26" customWidth="1"/>
    <col min="1540" max="1786" width="9.109375" style="26"/>
    <col min="1787" max="1787" width="9.6640625" style="26" customWidth="1"/>
    <col min="1788" max="1788" width="28.33203125" style="26" customWidth="1"/>
    <col min="1789" max="1789" width="26.6640625" style="26" customWidth="1"/>
    <col min="1790" max="1790" width="32" style="26" customWidth="1"/>
    <col min="1791" max="1791" width="8.109375" style="26" customWidth="1"/>
    <col min="1792" max="1792" width="12.5546875" style="26" customWidth="1"/>
    <col min="1793" max="1793" width="12.44140625" style="26" customWidth="1"/>
    <col min="1794" max="1794" width="15.6640625" style="26" customWidth="1"/>
    <col min="1795" max="1795" width="15.33203125" style="26" customWidth="1"/>
    <col min="1796" max="2042" width="9.109375" style="26"/>
    <col min="2043" max="2043" width="9.6640625" style="26" customWidth="1"/>
    <col min="2044" max="2044" width="28.33203125" style="26" customWidth="1"/>
    <col min="2045" max="2045" width="26.6640625" style="26" customWidth="1"/>
    <col min="2046" max="2046" width="32" style="26" customWidth="1"/>
    <col min="2047" max="2047" width="8.109375" style="26" customWidth="1"/>
    <col min="2048" max="2048" width="12.5546875" style="26" customWidth="1"/>
    <col min="2049" max="2049" width="12.44140625" style="26" customWidth="1"/>
    <col min="2050" max="2050" width="15.6640625" style="26" customWidth="1"/>
    <col min="2051" max="2051" width="15.33203125" style="26" customWidth="1"/>
    <col min="2052" max="2298" width="9.109375" style="26"/>
    <col min="2299" max="2299" width="9.6640625" style="26" customWidth="1"/>
    <col min="2300" max="2300" width="28.33203125" style="26" customWidth="1"/>
    <col min="2301" max="2301" width="26.6640625" style="26" customWidth="1"/>
    <col min="2302" max="2302" width="32" style="26" customWidth="1"/>
    <col min="2303" max="2303" width="8.109375" style="26" customWidth="1"/>
    <col min="2304" max="2304" width="12.5546875" style="26" customWidth="1"/>
    <col min="2305" max="2305" width="12.44140625" style="26" customWidth="1"/>
    <col min="2306" max="2306" width="15.6640625" style="26" customWidth="1"/>
    <col min="2307" max="2307" width="15.33203125" style="26" customWidth="1"/>
    <col min="2308" max="2554" width="9.109375" style="26"/>
    <col min="2555" max="2555" width="9.6640625" style="26" customWidth="1"/>
    <col min="2556" max="2556" width="28.33203125" style="26" customWidth="1"/>
    <col min="2557" max="2557" width="26.6640625" style="26" customWidth="1"/>
    <col min="2558" max="2558" width="32" style="26" customWidth="1"/>
    <col min="2559" max="2559" width="8.109375" style="26" customWidth="1"/>
    <col min="2560" max="2560" width="12.5546875" style="26" customWidth="1"/>
    <col min="2561" max="2561" width="12.44140625" style="26" customWidth="1"/>
    <col min="2562" max="2562" width="15.6640625" style="26" customWidth="1"/>
    <col min="2563" max="2563" width="15.33203125" style="26" customWidth="1"/>
    <col min="2564" max="2810" width="9.109375" style="26"/>
    <col min="2811" max="2811" width="9.6640625" style="26" customWidth="1"/>
    <col min="2812" max="2812" width="28.33203125" style="26" customWidth="1"/>
    <col min="2813" max="2813" width="26.6640625" style="26" customWidth="1"/>
    <col min="2814" max="2814" width="32" style="26" customWidth="1"/>
    <col min="2815" max="2815" width="8.109375" style="26" customWidth="1"/>
    <col min="2816" max="2816" width="12.5546875" style="26" customWidth="1"/>
    <col min="2817" max="2817" width="12.44140625" style="26" customWidth="1"/>
    <col min="2818" max="2818" width="15.6640625" style="26" customWidth="1"/>
    <col min="2819" max="2819" width="15.33203125" style="26" customWidth="1"/>
    <col min="2820" max="3066" width="9.109375" style="26"/>
    <col min="3067" max="3067" width="9.6640625" style="26" customWidth="1"/>
    <col min="3068" max="3068" width="28.33203125" style="26" customWidth="1"/>
    <col min="3069" max="3069" width="26.6640625" style="26" customWidth="1"/>
    <col min="3070" max="3070" width="32" style="26" customWidth="1"/>
    <col min="3071" max="3071" width="8.109375" style="26" customWidth="1"/>
    <col min="3072" max="3072" width="12.5546875" style="26" customWidth="1"/>
    <col min="3073" max="3073" width="12.44140625" style="26" customWidth="1"/>
    <col min="3074" max="3074" width="15.6640625" style="26" customWidth="1"/>
    <col min="3075" max="3075" width="15.33203125" style="26" customWidth="1"/>
    <col min="3076" max="3322" width="9.109375" style="26"/>
    <col min="3323" max="3323" width="9.6640625" style="26" customWidth="1"/>
    <col min="3324" max="3324" width="28.33203125" style="26" customWidth="1"/>
    <col min="3325" max="3325" width="26.6640625" style="26" customWidth="1"/>
    <col min="3326" max="3326" width="32" style="26" customWidth="1"/>
    <col min="3327" max="3327" width="8.109375" style="26" customWidth="1"/>
    <col min="3328" max="3328" width="12.5546875" style="26" customWidth="1"/>
    <col min="3329" max="3329" width="12.44140625" style="26" customWidth="1"/>
    <col min="3330" max="3330" width="15.6640625" style="26" customWidth="1"/>
    <col min="3331" max="3331" width="15.33203125" style="26" customWidth="1"/>
    <col min="3332" max="3578" width="9.109375" style="26"/>
    <col min="3579" max="3579" width="9.6640625" style="26" customWidth="1"/>
    <col min="3580" max="3580" width="28.33203125" style="26" customWidth="1"/>
    <col min="3581" max="3581" width="26.6640625" style="26" customWidth="1"/>
    <col min="3582" max="3582" width="32" style="26" customWidth="1"/>
    <col min="3583" max="3583" width="8.109375" style="26" customWidth="1"/>
    <col min="3584" max="3584" width="12.5546875" style="26" customWidth="1"/>
    <col min="3585" max="3585" width="12.44140625" style="26" customWidth="1"/>
    <col min="3586" max="3586" width="15.6640625" style="26" customWidth="1"/>
    <col min="3587" max="3587" width="15.33203125" style="26" customWidth="1"/>
    <col min="3588" max="3834" width="9.109375" style="26"/>
    <col min="3835" max="3835" width="9.6640625" style="26" customWidth="1"/>
    <col min="3836" max="3836" width="28.33203125" style="26" customWidth="1"/>
    <col min="3837" max="3837" width="26.6640625" style="26" customWidth="1"/>
    <col min="3838" max="3838" width="32" style="26" customWidth="1"/>
    <col min="3839" max="3839" width="8.109375" style="26" customWidth="1"/>
    <col min="3840" max="3840" width="12.5546875" style="26" customWidth="1"/>
    <col min="3841" max="3841" width="12.44140625" style="26" customWidth="1"/>
    <col min="3842" max="3842" width="15.6640625" style="26" customWidth="1"/>
    <col min="3843" max="3843" width="15.33203125" style="26" customWidth="1"/>
    <col min="3844" max="4090" width="9.109375" style="26"/>
    <col min="4091" max="4091" width="9.6640625" style="26" customWidth="1"/>
    <col min="4092" max="4092" width="28.33203125" style="26" customWidth="1"/>
    <col min="4093" max="4093" width="26.6640625" style="26" customWidth="1"/>
    <col min="4094" max="4094" width="32" style="26" customWidth="1"/>
    <col min="4095" max="4095" width="8.109375" style="26" customWidth="1"/>
    <col min="4096" max="4096" width="12.5546875" style="26" customWidth="1"/>
    <col min="4097" max="4097" width="12.44140625" style="26" customWidth="1"/>
    <col min="4098" max="4098" width="15.6640625" style="26" customWidth="1"/>
    <col min="4099" max="4099" width="15.33203125" style="26" customWidth="1"/>
    <col min="4100" max="4346" width="9.109375" style="26"/>
    <col min="4347" max="4347" width="9.6640625" style="26" customWidth="1"/>
    <col min="4348" max="4348" width="28.33203125" style="26" customWidth="1"/>
    <col min="4349" max="4349" width="26.6640625" style="26" customWidth="1"/>
    <col min="4350" max="4350" width="32" style="26" customWidth="1"/>
    <col min="4351" max="4351" width="8.109375" style="26" customWidth="1"/>
    <col min="4352" max="4352" width="12.5546875" style="26" customWidth="1"/>
    <col min="4353" max="4353" width="12.44140625" style="26" customWidth="1"/>
    <col min="4354" max="4354" width="15.6640625" style="26" customWidth="1"/>
    <col min="4355" max="4355" width="15.33203125" style="26" customWidth="1"/>
    <col min="4356" max="4602" width="9.109375" style="26"/>
    <col min="4603" max="4603" width="9.6640625" style="26" customWidth="1"/>
    <col min="4604" max="4604" width="28.33203125" style="26" customWidth="1"/>
    <col min="4605" max="4605" width="26.6640625" style="26" customWidth="1"/>
    <col min="4606" max="4606" width="32" style="26" customWidth="1"/>
    <col min="4607" max="4607" width="8.109375" style="26" customWidth="1"/>
    <col min="4608" max="4608" width="12.5546875" style="26" customWidth="1"/>
    <col min="4609" max="4609" width="12.44140625" style="26" customWidth="1"/>
    <col min="4610" max="4610" width="15.6640625" style="26" customWidth="1"/>
    <col min="4611" max="4611" width="15.33203125" style="26" customWidth="1"/>
    <col min="4612" max="4858" width="9.109375" style="26"/>
    <col min="4859" max="4859" width="9.6640625" style="26" customWidth="1"/>
    <col min="4860" max="4860" width="28.33203125" style="26" customWidth="1"/>
    <col min="4861" max="4861" width="26.6640625" style="26" customWidth="1"/>
    <col min="4862" max="4862" width="32" style="26" customWidth="1"/>
    <col min="4863" max="4863" width="8.109375" style="26" customWidth="1"/>
    <col min="4864" max="4864" width="12.5546875" style="26" customWidth="1"/>
    <col min="4865" max="4865" width="12.44140625" style="26" customWidth="1"/>
    <col min="4866" max="4866" width="15.6640625" style="26" customWidth="1"/>
    <col min="4867" max="4867" width="15.33203125" style="26" customWidth="1"/>
    <col min="4868" max="5114" width="9.109375" style="26"/>
    <col min="5115" max="5115" width="9.6640625" style="26" customWidth="1"/>
    <col min="5116" max="5116" width="28.33203125" style="26" customWidth="1"/>
    <col min="5117" max="5117" width="26.6640625" style="26" customWidth="1"/>
    <col min="5118" max="5118" width="32" style="26" customWidth="1"/>
    <col min="5119" max="5119" width="8.109375" style="26" customWidth="1"/>
    <col min="5120" max="5120" width="12.5546875" style="26" customWidth="1"/>
    <col min="5121" max="5121" width="12.44140625" style="26" customWidth="1"/>
    <col min="5122" max="5122" width="15.6640625" style="26" customWidth="1"/>
    <col min="5123" max="5123" width="15.33203125" style="26" customWidth="1"/>
    <col min="5124" max="5370" width="9.109375" style="26"/>
    <col min="5371" max="5371" width="9.6640625" style="26" customWidth="1"/>
    <col min="5372" max="5372" width="28.33203125" style="26" customWidth="1"/>
    <col min="5373" max="5373" width="26.6640625" style="26" customWidth="1"/>
    <col min="5374" max="5374" width="32" style="26" customWidth="1"/>
    <col min="5375" max="5375" width="8.109375" style="26" customWidth="1"/>
    <col min="5376" max="5376" width="12.5546875" style="26" customWidth="1"/>
    <col min="5377" max="5377" width="12.44140625" style="26" customWidth="1"/>
    <col min="5378" max="5378" width="15.6640625" style="26" customWidth="1"/>
    <col min="5379" max="5379" width="15.33203125" style="26" customWidth="1"/>
    <col min="5380" max="5626" width="9.109375" style="26"/>
    <col min="5627" max="5627" width="9.6640625" style="26" customWidth="1"/>
    <col min="5628" max="5628" width="28.33203125" style="26" customWidth="1"/>
    <col min="5629" max="5629" width="26.6640625" style="26" customWidth="1"/>
    <col min="5630" max="5630" width="32" style="26" customWidth="1"/>
    <col min="5631" max="5631" width="8.109375" style="26" customWidth="1"/>
    <col min="5632" max="5632" width="12.5546875" style="26" customWidth="1"/>
    <col min="5633" max="5633" width="12.44140625" style="26" customWidth="1"/>
    <col min="5634" max="5634" width="15.6640625" style="26" customWidth="1"/>
    <col min="5635" max="5635" width="15.33203125" style="26" customWidth="1"/>
    <col min="5636" max="5882" width="9.109375" style="26"/>
    <col min="5883" max="5883" width="9.6640625" style="26" customWidth="1"/>
    <col min="5884" max="5884" width="28.33203125" style="26" customWidth="1"/>
    <col min="5885" max="5885" width="26.6640625" style="26" customWidth="1"/>
    <col min="5886" max="5886" width="32" style="26" customWidth="1"/>
    <col min="5887" max="5887" width="8.109375" style="26" customWidth="1"/>
    <col min="5888" max="5888" width="12.5546875" style="26" customWidth="1"/>
    <col min="5889" max="5889" width="12.44140625" style="26" customWidth="1"/>
    <col min="5890" max="5890" width="15.6640625" style="26" customWidth="1"/>
    <col min="5891" max="5891" width="15.33203125" style="26" customWidth="1"/>
    <col min="5892" max="6138" width="9.109375" style="26"/>
    <col min="6139" max="6139" width="9.6640625" style="26" customWidth="1"/>
    <col min="6140" max="6140" width="28.33203125" style="26" customWidth="1"/>
    <col min="6141" max="6141" width="26.6640625" style="26" customWidth="1"/>
    <col min="6142" max="6142" width="32" style="26" customWidth="1"/>
    <col min="6143" max="6143" width="8.109375" style="26" customWidth="1"/>
    <col min="6144" max="6144" width="12.5546875" style="26" customWidth="1"/>
    <col min="6145" max="6145" width="12.44140625" style="26" customWidth="1"/>
    <col min="6146" max="6146" width="15.6640625" style="26" customWidth="1"/>
    <col min="6147" max="6147" width="15.33203125" style="26" customWidth="1"/>
    <col min="6148" max="6394" width="9.109375" style="26"/>
    <col min="6395" max="6395" width="9.6640625" style="26" customWidth="1"/>
    <col min="6396" max="6396" width="28.33203125" style="26" customWidth="1"/>
    <col min="6397" max="6397" width="26.6640625" style="26" customWidth="1"/>
    <col min="6398" max="6398" width="32" style="26" customWidth="1"/>
    <col min="6399" max="6399" width="8.109375" style="26" customWidth="1"/>
    <col min="6400" max="6400" width="12.5546875" style="26" customWidth="1"/>
    <col min="6401" max="6401" width="12.44140625" style="26" customWidth="1"/>
    <col min="6402" max="6402" width="15.6640625" style="26" customWidth="1"/>
    <col min="6403" max="6403" width="15.33203125" style="26" customWidth="1"/>
    <col min="6404" max="6650" width="9.109375" style="26"/>
    <col min="6651" max="6651" width="9.6640625" style="26" customWidth="1"/>
    <col min="6652" max="6652" width="28.33203125" style="26" customWidth="1"/>
    <col min="6653" max="6653" width="26.6640625" style="26" customWidth="1"/>
    <col min="6654" max="6654" width="32" style="26" customWidth="1"/>
    <col min="6655" max="6655" width="8.109375" style="26" customWidth="1"/>
    <col min="6656" max="6656" width="12.5546875" style="26" customWidth="1"/>
    <col min="6657" max="6657" width="12.44140625" style="26" customWidth="1"/>
    <col min="6658" max="6658" width="15.6640625" style="26" customWidth="1"/>
    <col min="6659" max="6659" width="15.33203125" style="26" customWidth="1"/>
    <col min="6660" max="6906" width="9.109375" style="26"/>
    <col min="6907" max="6907" width="9.6640625" style="26" customWidth="1"/>
    <col min="6908" max="6908" width="28.33203125" style="26" customWidth="1"/>
    <col min="6909" max="6909" width="26.6640625" style="26" customWidth="1"/>
    <col min="6910" max="6910" width="32" style="26" customWidth="1"/>
    <col min="6911" max="6911" width="8.109375" style="26" customWidth="1"/>
    <col min="6912" max="6912" width="12.5546875" style="26" customWidth="1"/>
    <col min="6913" max="6913" width="12.44140625" style="26" customWidth="1"/>
    <col min="6914" max="6914" width="15.6640625" style="26" customWidth="1"/>
    <col min="6915" max="6915" width="15.33203125" style="26" customWidth="1"/>
    <col min="6916" max="7162" width="9.109375" style="26"/>
    <col min="7163" max="7163" width="9.6640625" style="26" customWidth="1"/>
    <col min="7164" max="7164" width="28.33203125" style="26" customWidth="1"/>
    <col min="7165" max="7165" width="26.6640625" style="26" customWidth="1"/>
    <col min="7166" max="7166" width="32" style="26" customWidth="1"/>
    <col min="7167" max="7167" width="8.109375" style="26" customWidth="1"/>
    <col min="7168" max="7168" width="12.5546875" style="26" customWidth="1"/>
    <col min="7169" max="7169" width="12.44140625" style="26" customWidth="1"/>
    <col min="7170" max="7170" width="15.6640625" style="26" customWidth="1"/>
    <col min="7171" max="7171" width="15.33203125" style="26" customWidth="1"/>
    <col min="7172" max="7418" width="9.109375" style="26"/>
    <col min="7419" max="7419" width="9.6640625" style="26" customWidth="1"/>
    <col min="7420" max="7420" width="28.33203125" style="26" customWidth="1"/>
    <col min="7421" max="7421" width="26.6640625" style="26" customWidth="1"/>
    <col min="7422" max="7422" width="32" style="26" customWidth="1"/>
    <col min="7423" max="7423" width="8.109375" style="26" customWidth="1"/>
    <col min="7424" max="7424" width="12.5546875" style="26" customWidth="1"/>
    <col min="7425" max="7425" width="12.44140625" style="26" customWidth="1"/>
    <col min="7426" max="7426" width="15.6640625" style="26" customWidth="1"/>
    <col min="7427" max="7427" width="15.33203125" style="26" customWidth="1"/>
    <col min="7428" max="7674" width="9.109375" style="26"/>
    <col min="7675" max="7675" width="9.6640625" style="26" customWidth="1"/>
    <col min="7676" max="7676" width="28.33203125" style="26" customWidth="1"/>
    <col min="7677" max="7677" width="26.6640625" style="26" customWidth="1"/>
    <col min="7678" max="7678" width="32" style="26" customWidth="1"/>
    <col min="7679" max="7679" width="8.109375" style="26" customWidth="1"/>
    <col min="7680" max="7680" width="12.5546875" style="26" customWidth="1"/>
    <col min="7681" max="7681" width="12.44140625" style="26" customWidth="1"/>
    <col min="7682" max="7682" width="15.6640625" style="26" customWidth="1"/>
    <col min="7683" max="7683" width="15.33203125" style="26" customWidth="1"/>
    <col min="7684" max="7930" width="9.109375" style="26"/>
    <col min="7931" max="7931" width="9.6640625" style="26" customWidth="1"/>
    <col min="7932" max="7932" width="28.33203125" style="26" customWidth="1"/>
    <col min="7933" max="7933" width="26.6640625" style="26" customWidth="1"/>
    <col min="7934" max="7934" width="32" style="26" customWidth="1"/>
    <col min="7935" max="7935" width="8.109375" style="26" customWidth="1"/>
    <col min="7936" max="7936" width="12.5546875" style="26" customWidth="1"/>
    <col min="7937" max="7937" width="12.44140625" style="26" customWidth="1"/>
    <col min="7938" max="7938" width="15.6640625" style="26" customWidth="1"/>
    <col min="7939" max="7939" width="15.33203125" style="26" customWidth="1"/>
    <col min="7940" max="8186" width="9.109375" style="26"/>
    <col min="8187" max="8187" width="9.6640625" style="26" customWidth="1"/>
    <col min="8188" max="8188" width="28.33203125" style="26" customWidth="1"/>
    <col min="8189" max="8189" width="26.6640625" style="26" customWidth="1"/>
    <col min="8190" max="8190" width="32" style="26" customWidth="1"/>
    <col min="8191" max="8191" width="8.109375" style="26" customWidth="1"/>
    <col min="8192" max="8192" width="12.5546875" style="26" customWidth="1"/>
    <col min="8193" max="8193" width="12.44140625" style="26" customWidth="1"/>
    <col min="8194" max="8194" width="15.6640625" style="26" customWidth="1"/>
    <col min="8195" max="8195" width="15.33203125" style="26" customWidth="1"/>
    <col min="8196" max="8442" width="9.109375" style="26"/>
    <col min="8443" max="8443" width="9.6640625" style="26" customWidth="1"/>
    <col min="8444" max="8444" width="28.33203125" style="26" customWidth="1"/>
    <col min="8445" max="8445" width="26.6640625" style="26" customWidth="1"/>
    <col min="8446" max="8446" width="32" style="26" customWidth="1"/>
    <col min="8447" max="8447" width="8.109375" style="26" customWidth="1"/>
    <col min="8448" max="8448" width="12.5546875" style="26" customWidth="1"/>
    <col min="8449" max="8449" width="12.44140625" style="26" customWidth="1"/>
    <col min="8450" max="8450" width="15.6640625" style="26" customWidth="1"/>
    <col min="8451" max="8451" width="15.33203125" style="26" customWidth="1"/>
    <col min="8452" max="8698" width="9.109375" style="26"/>
    <col min="8699" max="8699" width="9.6640625" style="26" customWidth="1"/>
    <col min="8700" max="8700" width="28.33203125" style="26" customWidth="1"/>
    <col min="8701" max="8701" width="26.6640625" style="26" customWidth="1"/>
    <col min="8702" max="8702" width="32" style="26" customWidth="1"/>
    <col min="8703" max="8703" width="8.109375" style="26" customWidth="1"/>
    <col min="8704" max="8704" width="12.5546875" style="26" customWidth="1"/>
    <col min="8705" max="8705" width="12.44140625" style="26" customWidth="1"/>
    <col min="8706" max="8706" width="15.6640625" style="26" customWidth="1"/>
    <col min="8707" max="8707" width="15.33203125" style="26" customWidth="1"/>
    <col min="8708" max="8954" width="9.109375" style="26"/>
    <col min="8955" max="8955" width="9.6640625" style="26" customWidth="1"/>
    <col min="8956" max="8956" width="28.33203125" style="26" customWidth="1"/>
    <col min="8957" max="8957" width="26.6640625" style="26" customWidth="1"/>
    <col min="8958" max="8958" width="32" style="26" customWidth="1"/>
    <col min="8959" max="8959" width="8.109375" style="26" customWidth="1"/>
    <col min="8960" max="8960" width="12.5546875" style="26" customWidth="1"/>
    <col min="8961" max="8961" width="12.44140625" style="26" customWidth="1"/>
    <col min="8962" max="8962" width="15.6640625" style="26" customWidth="1"/>
    <col min="8963" max="8963" width="15.33203125" style="26" customWidth="1"/>
    <col min="8964" max="9210" width="9.109375" style="26"/>
    <col min="9211" max="9211" width="9.6640625" style="26" customWidth="1"/>
    <col min="9212" max="9212" width="28.33203125" style="26" customWidth="1"/>
    <col min="9213" max="9213" width="26.6640625" style="26" customWidth="1"/>
    <col min="9214" max="9214" width="32" style="26" customWidth="1"/>
    <col min="9215" max="9215" width="8.109375" style="26" customWidth="1"/>
    <col min="9216" max="9216" width="12.5546875" style="26" customWidth="1"/>
    <col min="9217" max="9217" width="12.44140625" style="26" customWidth="1"/>
    <col min="9218" max="9218" width="15.6640625" style="26" customWidth="1"/>
    <col min="9219" max="9219" width="15.33203125" style="26" customWidth="1"/>
    <col min="9220" max="9466" width="9.109375" style="26"/>
    <col min="9467" max="9467" width="9.6640625" style="26" customWidth="1"/>
    <col min="9468" max="9468" width="28.33203125" style="26" customWidth="1"/>
    <col min="9469" max="9469" width="26.6640625" style="26" customWidth="1"/>
    <col min="9470" max="9470" width="32" style="26" customWidth="1"/>
    <col min="9471" max="9471" width="8.109375" style="26" customWidth="1"/>
    <col min="9472" max="9472" width="12.5546875" style="26" customWidth="1"/>
    <col min="9473" max="9473" width="12.44140625" style="26" customWidth="1"/>
    <col min="9474" max="9474" width="15.6640625" style="26" customWidth="1"/>
    <col min="9475" max="9475" width="15.33203125" style="26" customWidth="1"/>
    <col min="9476" max="9722" width="9.109375" style="26"/>
    <col min="9723" max="9723" width="9.6640625" style="26" customWidth="1"/>
    <col min="9724" max="9724" width="28.33203125" style="26" customWidth="1"/>
    <col min="9725" max="9725" width="26.6640625" style="26" customWidth="1"/>
    <col min="9726" max="9726" width="32" style="26" customWidth="1"/>
    <col min="9727" max="9727" width="8.109375" style="26" customWidth="1"/>
    <col min="9728" max="9728" width="12.5546875" style="26" customWidth="1"/>
    <col min="9729" max="9729" width="12.44140625" style="26" customWidth="1"/>
    <col min="9730" max="9730" width="15.6640625" style="26" customWidth="1"/>
    <col min="9731" max="9731" width="15.33203125" style="26" customWidth="1"/>
    <col min="9732" max="9978" width="9.109375" style="26"/>
    <col min="9979" max="9979" width="9.6640625" style="26" customWidth="1"/>
    <col min="9980" max="9980" width="28.33203125" style="26" customWidth="1"/>
    <col min="9981" max="9981" width="26.6640625" style="26" customWidth="1"/>
    <col min="9982" max="9982" width="32" style="26" customWidth="1"/>
    <col min="9983" max="9983" width="8.109375" style="26" customWidth="1"/>
    <col min="9984" max="9984" width="12.5546875" style="26" customWidth="1"/>
    <col min="9985" max="9985" width="12.44140625" style="26" customWidth="1"/>
    <col min="9986" max="9986" width="15.6640625" style="26" customWidth="1"/>
    <col min="9987" max="9987" width="15.33203125" style="26" customWidth="1"/>
    <col min="9988" max="10234" width="9.109375" style="26"/>
    <col min="10235" max="10235" width="9.6640625" style="26" customWidth="1"/>
    <col min="10236" max="10236" width="28.33203125" style="26" customWidth="1"/>
    <col min="10237" max="10237" width="26.6640625" style="26" customWidth="1"/>
    <col min="10238" max="10238" width="32" style="26" customWidth="1"/>
    <col min="10239" max="10239" width="8.109375" style="26" customWidth="1"/>
    <col min="10240" max="10240" width="12.5546875" style="26" customWidth="1"/>
    <col min="10241" max="10241" width="12.44140625" style="26" customWidth="1"/>
    <col min="10242" max="10242" width="15.6640625" style="26" customWidth="1"/>
    <col min="10243" max="10243" width="15.33203125" style="26" customWidth="1"/>
    <col min="10244" max="10490" width="9.109375" style="26"/>
    <col min="10491" max="10491" width="9.6640625" style="26" customWidth="1"/>
    <col min="10492" max="10492" width="28.33203125" style="26" customWidth="1"/>
    <col min="10493" max="10493" width="26.6640625" style="26" customWidth="1"/>
    <col min="10494" max="10494" width="32" style="26" customWidth="1"/>
    <col min="10495" max="10495" width="8.109375" style="26" customWidth="1"/>
    <col min="10496" max="10496" width="12.5546875" style="26" customWidth="1"/>
    <col min="10497" max="10497" width="12.44140625" style="26" customWidth="1"/>
    <col min="10498" max="10498" width="15.6640625" style="26" customWidth="1"/>
    <col min="10499" max="10499" width="15.33203125" style="26" customWidth="1"/>
    <col min="10500" max="10746" width="9.109375" style="26"/>
    <col min="10747" max="10747" width="9.6640625" style="26" customWidth="1"/>
    <col min="10748" max="10748" width="28.33203125" style="26" customWidth="1"/>
    <col min="10749" max="10749" width="26.6640625" style="26" customWidth="1"/>
    <col min="10750" max="10750" width="32" style="26" customWidth="1"/>
    <col min="10751" max="10751" width="8.109375" style="26" customWidth="1"/>
    <col min="10752" max="10752" width="12.5546875" style="26" customWidth="1"/>
    <col min="10753" max="10753" width="12.44140625" style="26" customWidth="1"/>
    <col min="10754" max="10754" width="15.6640625" style="26" customWidth="1"/>
    <col min="10755" max="10755" width="15.33203125" style="26" customWidth="1"/>
    <col min="10756" max="11002" width="9.109375" style="26"/>
    <col min="11003" max="11003" width="9.6640625" style="26" customWidth="1"/>
    <col min="11004" max="11004" width="28.33203125" style="26" customWidth="1"/>
    <col min="11005" max="11005" width="26.6640625" style="26" customWidth="1"/>
    <col min="11006" max="11006" width="32" style="26" customWidth="1"/>
    <col min="11007" max="11007" width="8.109375" style="26" customWidth="1"/>
    <col min="11008" max="11008" width="12.5546875" style="26" customWidth="1"/>
    <col min="11009" max="11009" width="12.44140625" style="26" customWidth="1"/>
    <col min="11010" max="11010" width="15.6640625" style="26" customWidth="1"/>
    <col min="11011" max="11011" width="15.33203125" style="26" customWidth="1"/>
    <col min="11012" max="11258" width="9.109375" style="26"/>
    <col min="11259" max="11259" width="9.6640625" style="26" customWidth="1"/>
    <col min="11260" max="11260" width="28.33203125" style="26" customWidth="1"/>
    <col min="11261" max="11261" width="26.6640625" style="26" customWidth="1"/>
    <col min="11262" max="11262" width="32" style="26" customWidth="1"/>
    <col min="11263" max="11263" width="8.109375" style="26" customWidth="1"/>
    <col min="11264" max="11264" width="12.5546875" style="26" customWidth="1"/>
    <col min="11265" max="11265" width="12.44140625" style="26" customWidth="1"/>
    <col min="11266" max="11266" width="15.6640625" style="26" customWidth="1"/>
    <col min="11267" max="11267" width="15.33203125" style="26" customWidth="1"/>
    <col min="11268" max="11514" width="9.109375" style="26"/>
    <col min="11515" max="11515" width="9.6640625" style="26" customWidth="1"/>
    <col min="11516" max="11516" width="28.33203125" style="26" customWidth="1"/>
    <col min="11517" max="11517" width="26.6640625" style="26" customWidth="1"/>
    <col min="11518" max="11518" width="32" style="26" customWidth="1"/>
    <col min="11519" max="11519" width="8.109375" style="26" customWidth="1"/>
    <col min="11520" max="11520" width="12.5546875" style="26" customWidth="1"/>
    <col min="11521" max="11521" width="12.44140625" style="26" customWidth="1"/>
    <col min="11522" max="11522" width="15.6640625" style="26" customWidth="1"/>
    <col min="11523" max="11523" width="15.33203125" style="26" customWidth="1"/>
    <col min="11524" max="11770" width="9.109375" style="26"/>
    <col min="11771" max="11771" width="9.6640625" style="26" customWidth="1"/>
    <col min="11772" max="11772" width="28.33203125" style="26" customWidth="1"/>
    <col min="11773" max="11773" width="26.6640625" style="26" customWidth="1"/>
    <col min="11774" max="11774" width="32" style="26" customWidth="1"/>
    <col min="11775" max="11775" width="8.109375" style="26" customWidth="1"/>
    <col min="11776" max="11776" width="12.5546875" style="26" customWidth="1"/>
    <col min="11777" max="11777" width="12.44140625" style="26" customWidth="1"/>
    <col min="11778" max="11778" width="15.6640625" style="26" customWidth="1"/>
    <col min="11779" max="11779" width="15.33203125" style="26" customWidth="1"/>
    <col min="11780" max="12026" width="9.109375" style="26"/>
    <col min="12027" max="12027" width="9.6640625" style="26" customWidth="1"/>
    <col min="12028" max="12028" width="28.33203125" style="26" customWidth="1"/>
    <col min="12029" max="12029" width="26.6640625" style="26" customWidth="1"/>
    <col min="12030" max="12030" width="32" style="26" customWidth="1"/>
    <col min="12031" max="12031" width="8.109375" style="26" customWidth="1"/>
    <col min="12032" max="12032" width="12.5546875" style="26" customWidth="1"/>
    <col min="12033" max="12033" width="12.44140625" style="26" customWidth="1"/>
    <col min="12034" max="12034" width="15.6640625" style="26" customWidth="1"/>
    <col min="12035" max="12035" width="15.33203125" style="26" customWidth="1"/>
    <col min="12036" max="12282" width="9.109375" style="26"/>
    <col min="12283" max="12283" width="9.6640625" style="26" customWidth="1"/>
    <col min="12284" max="12284" width="28.33203125" style="26" customWidth="1"/>
    <col min="12285" max="12285" width="26.6640625" style="26" customWidth="1"/>
    <col min="12286" max="12286" width="32" style="26" customWidth="1"/>
    <col min="12287" max="12287" width="8.109375" style="26" customWidth="1"/>
    <col min="12288" max="12288" width="12.5546875" style="26" customWidth="1"/>
    <col min="12289" max="12289" width="12.44140625" style="26" customWidth="1"/>
    <col min="12290" max="12290" width="15.6640625" style="26" customWidth="1"/>
    <col min="12291" max="12291" width="15.33203125" style="26" customWidth="1"/>
    <col min="12292" max="12538" width="9.109375" style="26"/>
    <col min="12539" max="12539" width="9.6640625" style="26" customWidth="1"/>
    <col min="12540" max="12540" width="28.33203125" style="26" customWidth="1"/>
    <col min="12541" max="12541" width="26.6640625" style="26" customWidth="1"/>
    <col min="12542" max="12542" width="32" style="26" customWidth="1"/>
    <col min="12543" max="12543" width="8.109375" style="26" customWidth="1"/>
    <col min="12544" max="12544" width="12.5546875" style="26" customWidth="1"/>
    <col min="12545" max="12545" width="12.44140625" style="26" customWidth="1"/>
    <col min="12546" max="12546" width="15.6640625" style="26" customWidth="1"/>
    <col min="12547" max="12547" width="15.33203125" style="26" customWidth="1"/>
    <col min="12548" max="12794" width="9.109375" style="26"/>
    <col min="12795" max="12795" width="9.6640625" style="26" customWidth="1"/>
    <col min="12796" max="12796" width="28.33203125" style="26" customWidth="1"/>
    <col min="12797" max="12797" width="26.6640625" style="26" customWidth="1"/>
    <col min="12798" max="12798" width="32" style="26" customWidth="1"/>
    <col min="12799" max="12799" width="8.109375" style="26" customWidth="1"/>
    <col min="12800" max="12800" width="12.5546875" style="26" customWidth="1"/>
    <col min="12801" max="12801" width="12.44140625" style="26" customWidth="1"/>
    <col min="12802" max="12802" width="15.6640625" style="26" customWidth="1"/>
    <col min="12803" max="12803" width="15.33203125" style="26" customWidth="1"/>
    <col min="12804" max="13050" width="9.109375" style="26"/>
    <col min="13051" max="13051" width="9.6640625" style="26" customWidth="1"/>
    <col min="13052" max="13052" width="28.33203125" style="26" customWidth="1"/>
    <col min="13053" max="13053" width="26.6640625" style="26" customWidth="1"/>
    <col min="13054" max="13054" width="32" style="26" customWidth="1"/>
    <col min="13055" max="13055" width="8.109375" style="26" customWidth="1"/>
    <col min="13056" max="13056" width="12.5546875" style="26" customWidth="1"/>
    <col min="13057" max="13057" width="12.44140625" style="26" customWidth="1"/>
    <col min="13058" max="13058" width="15.6640625" style="26" customWidth="1"/>
    <col min="13059" max="13059" width="15.33203125" style="26" customWidth="1"/>
    <col min="13060" max="13306" width="9.109375" style="26"/>
    <col min="13307" max="13307" width="9.6640625" style="26" customWidth="1"/>
    <col min="13308" max="13308" width="28.33203125" style="26" customWidth="1"/>
    <col min="13309" max="13309" width="26.6640625" style="26" customWidth="1"/>
    <col min="13310" max="13310" width="32" style="26" customWidth="1"/>
    <col min="13311" max="13311" width="8.109375" style="26" customWidth="1"/>
    <col min="13312" max="13312" width="12.5546875" style="26" customWidth="1"/>
    <col min="13313" max="13313" width="12.44140625" style="26" customWidth="1"/>
    <col min="13314" max="13314" width="15.6640625" style="26" customWidth="1"/>
    <col min="13315" max="13315" width="15.33203125" style="26" customWidth="1"/>
    <col min="13316" max="13562" width="9.109375" style="26"/>
    <col min="13563" max="13563" width="9.6640625" style="26" customWidth="1"/>
    <col min="13564" max="13564" width="28.33203125" style="26" customWidth="1"/>
    <col min="13565" max="13565" width="26.6640625" style="26" customWidth="1"/>
    <col min="13566" max="13566" width="32" style="26" customWidth="1"/>
    <col min="13567" max="13567" width="8.109375" style="26" customWidth="1"/>
    <col min="13568" max="13568" width="12.5546875" style="26" customWidth="1"/>
    <col min="13569" max="13569" width="12.44140625" style="26" customWidth="1"/>
    <col min="13570" max="13570" width="15.6640625" style="26" customWidth="1"/>
    <col min="13571" max="13571" width="15.33203125" style="26" customWidth="1"/>
    <col min="13572" max="13818" width="9.109375" style="26"/>
    <col min="13819" max="13819" width="9.6640625" style="26" customWidth="1"/>
    <col min="13820" max="13820" width="28.33203125" style="26" customWidth="1"/>
    <col min="13821" max="13821" width="26.6640625" style="26" customWidth="1"/>
    <col min="13822" max="13822" width="32" style="26" customWidth="1"/>
    <col min="13823" max="13823" width="8.109375" style="26" customWidth="1"/>
    <col min="13824" max="13824" width="12.5546875" style="26" customWidth="1"/>
    <col min="13825" max="13825" width="12.44140625" style="26" customWidth="1"/>
    <col min="13826" max="13826" width="15.6640625" style="26" customWidth="1"/>
    <col min="13827" max="13827" width="15.33203125" style="26" customWidth="1"/>
    <col min="13828" max="14074" width="9.109375" style="26"/>
    <col min="14075" max="14075" width="9.6640625" style="26" customWidth="1"/>
    <col min="14076" max="14076" width="28.33203125" style="26" customWidth="1"/>
    <col min="14077" max="14077" width="26.6640625" style="26" customWidth="1"/>
    <col min="14078" max="14078" width="32" style="26" customWidth="1"/>
    <col min="14079" max="14079" width="8.109375" style="26" customWidth="1"/>
    <col min="14080" max="14080" width="12.5546875" style="26" customWidth="1"/>
    <col min="14081" max="14081" width="12.44140625" style="26" customWidth="1"/>
    <col min="14082" max="14082" width="15.6640625" style="26" customWidth="1"/>
    <col min="14083" max="14083" width="15.33203125" style="26" customWidth="1"/>
    <col min="14084" max="14330" width="9.109375" style="26"/>
    <col min="14331" max="14331" width="9.6640625" style="26" customWidth="1"/>
    <col min="14332" max="14332" width="28.33203125" style="26" customWidth="1"/>
    <col min="14333" max="14333" width="26.6640625" style="26" customWidth="1"/>
    <col min="14334" max="14334" width="32" style="26" customWidth="1"/>
    <col min="14335" max="14335" width="8.109375" style="26" customWidth="1"/>
    <col min="14336" max="14336" width="12.5546875" style="26" customWidth="1"/>
    <col min="14337" max="14337" width="12.44140625" style="26" customWidth="1"/>
    <col min="14338" max="14338" width="15.6640625" style="26" customWidth="1"/>
    <col min="14339" max="14339" width="15.33203125" style="26" customWidth="1"/>
    <col min="14340" max="14586" width="9.109375" style="26"/>
    <col min="14587" max="14587" width="9.6640625" style="26" customWidth="1"/>
    <col min="14588" max="14588" width="28.33203125" style="26" customWidth="1"/>
    <col min="14589" max="14589" width="26.6640625" style="26" customWidth="1"/>
    <col min="14590" max="14590" width="32" style="26" customWidth="1"/>
    <col min="14591" max="14591" width="8.109375" style="26" customWidth="1"/>
    <col min="14592" max="14592" width="12.5546875" style="26" customWidth="1"/>
    <col min="14593" max="14593" width="12.44140625" style="26" customWidth="1"/>
    <col min="14594" max="14594" width="15.6640625" style="26" customWidth="1"/>
    <col min="14595" max="14595" width="15.33203125" style="26" customWidth="1"/>
    <col min="14596" max="14842" width="9.109375" style="26"/>
    <col min="14843" max="14843" width="9.6640625" style="26" customWidth="1"/>
    <col min="14844" max="14844" width="28.33203125" style="26" customWidth="1"/>
    <col min="14845" max="14845" width="26.6640625" style="26" customWidth="1"/>
    <col min="14846" max="14846" width="32" style="26" customWidth="1"/>
    <col min="14847" max="14847" width="8.109375" style="26" customWidth="1"/>
    <col min="14848" max="14848" width="12.5546875" style="26" customWidth="1"/>
    <col min="14849" max="14849" width="12.44140625" style="26" customWidth="1"/>
    <col min="14850" max="14850" width="15.6640625" style="26" customWidth="1"/>
    <col min="14851" max="14851" width="15.33203125" style="26" customWidth="1"/>
    <col min="14852" max="15098" width="9.109375" style="26"/>
    <col min="15099" max="15099" width="9.6640625" style="26" customWidth="1"/>
    <col min="15100" max="15100" width="28.33203125" style="26" customWidth="1"/>
    <col min="15101" max="15101" width="26.6640625" style="26" customWidth="1"/>
    <col min="15102" max="15102" width="32" style="26" customWidth="1"/>
    <col min="15103" max="15103" width="8.109375" style="26" customWidth="1"/>
    <col min="15104" max="15104" width="12.5546875" style="26" customWidth="1"/>
    <col min="15105" max="15105" width="12.44140625" style="26" customWidth="1"/>
    <col min="15106" max="15106" width="15.6640625" style="26" customWidth="1"/>
    <col min="15107" max="15107" width="15.33203125" style="26" customWidth="1"/>
    <col min="15108" max="15354" width="9.109375" style="26"/>
    <col min="15355" max="15355" width="9.6640625" style="26" customWidth="1"/>
    <col min="15356" max="15356" width="28.33203125" style="26" customWidth="1"/>
    <col min="15357" max="15357" width="26.6640625" style="26" customWidth="1"/>
    <col min="15358" max="15358" width="32" style="26" customWidth="1"/>
    <col min="15359" max="15359" width="8.109375" style="26" customWidth="1"/>
    <col min="15360" max="15360" width="12.5546875" style="26" customWidth="1"/>
    <col min="15361" max="15361" width="12.44140625" style="26" customWidth="1"/>
    <col min="15362" max="15362" width="15.6640625" style="26" customWidth="1"/>
    <col min="15363" max="15363" width="15.33203125" style="26" customWidth="1"/>
    <col min="15364" max="15610" width="9.109375" style="26"/>
    <col min="15611" max="15611" width="9.6640625" style="26" customWidth="1"/>
    <col min="15612" max="15612" width="28.33203125" style="26" customWidth="1"/>
    <col min="15613" max="15613" width="26.6640625" style="26" customWidth="1"/>
    <col min="15614" max="15614" width="32" style="26" customWidth="1"/>
    <col min="15615" max="15615" width="8.109375" style="26" customWidth="1"/>
    <col min="15616" max="15616" width="12.5546875" style="26" customWidth="1"/>
    <col min="15617" max="15617" width="12.44140625" style="26" customWidth="1"/>
    <col min="15618" max="15618" width="15.6640625" style="26" customWidth="1"/>
    <col min="15619" max="15619" width="15.33203125" style="26" customWidth="1"/>
    <col min="15620" max="15866" width="9.109375" style="26"/>
    <col min="15867" max="15867" width="9.6640625" style="26" customWidth="1"/>
    <col min="15868" max="15868" width="28.33203125" style="26" customWidth="1"/>
    <col min="15869" max="15869" width="26.6640625" style="26" customWidth="1"/>
    <col min="15870" max="15870" width="32" style="26" customWidth="1"/>
    <col min="15871" max="15871" width="8.109375" style="26" customWidth="1"/>
    <col min="15872" max="15872" width="12.5546875" style="26" customWidth="1"/>
    <col min="15873" max="15873" width="12.44140625" style="26" customWidth="1"/>
    <col min="15874" max="15874" width="15.6640625" style="26" customWidth="1"/>
    <col min="15875" max="15875" width="15.33203125" style="26" customWidth="1"/>
    <col min="15876" max="16122" width="9.109375" style="26"/>
    <col min="16123" max="16123" width="9.6640625" style="26" customWidth="1"/>
    <col min="16124" max="16124" width="28.33203125" style="26" customWidth="1"/>
    <col min="16125" max="16125" width="26.6640625" style="26" customWidth="1"/>
    <col min="16126" max="16126" width="32" style="26" customWidth="1"/>
    <col min="16127" max="16127" width="8.109375" style="26" customWidth="1"/>
    <col min="16128" max="16128" width="12.5546875" style="26" customWidth="1"/>
    <col min="16129" max="16129" width="12.44140625" style="26" customWidth="1"/>
    <col min="16130" max="16130" width="15.6640625" style="26" customWidth="1"/>
    <col min="16131" max="16131" width="15.33203125" style="26" customWidth="1"/>
    <col min="16132" max="16384" width="9.109375" style="26"/>
  </cols>
  <sheetData>
    <row r="1" spans="1:5" ht="24.75" customHeight="1">
      <c r="A1" s="215" t="s">
        <v>151</v>
      </c>
      <c r="B1" s="215"/>
      <c r="C1" s="215"/>
      <c r="D1" s="215"/>
    </row>
    <row r="2" spans="1:5" ht="5.25" customHeight="1">
      <c r="A2" s="215"/>
      <c r="B2" s="215"/>
      <c r="C2" s="215"/>
      <c r="D2" s="215"/>
    </row>
    <row r="3" spans="1:5">
      <c r="A3" s="27" t="s">
        <v>62</v>
      </c>
      <c r="B3" s="28" t="s">
        <v>2</v>
      </c>
      <c r="C3" s="27" t="s">
        <v>45</v>
      </c>
      <c r="D3" s="27" t="s">
        <v>153</v>
      </c>
    </row>
    <row r="4" spans="1:5">
      <c r="A4" s="27"/>
      <c r="B4" s="28"/>
      <c r="C4" s="27"/>
      <c r="D4" s="27"/>
    </row>
    <row r="5" spans="1:5">
      <c r="A5" s="225" t="s">
        <v>159</v>
      </c>
      <c r="B5" s="225"/>
      <c r="C5" s="28"/>
      <c r="D5" s="28"/>
    </row>
    <row r="6" spans="1:5">
      <c r="A6" s="27"/>
      <c r="B6" s="29"/>
      <c r="C6" s="32"/>
      <c r="D6" s="32"/>
      <c r="E6" s="44"/>
    </row>
    <row r="7" spans="1:5">
      <c r="A7" s="32">
        <v>1</v>
      </c>
      <c r="B7" s="29" t="s">
        <v>152</v>
      </c>
      <c r="C7" s="32" t="s">
        <v>141</v>
      </c>
      <c r="D7" s="32">
        <v>2</v>
      </c>
      <c r="E7" s="44"/>
    </row>
    <row r="8" spans="1:5">
      <c r="A8" s="48"/>
      <c r="B8" s="35"/>
      <c r="C8" s="27"/>
      <c r="D8" s="27"/>
      <c r="E8" s="44"/>
    </row>
    <row r="9" spans="1:5">
      <c r="A9" s="32">
        <v>2</v>
      </c>
      <c r="B9" s="50" t="s">
        <v>154</v>
      </c>
      <c r="C9" s="32" t="s">
        <v>141</v>
      </c>
      <c r="D9" s="27">
        <v>4</v>
      </c>
      <c r="E9" s="44"/>
    </row>
    <row r="10" spans="1:5">
      <c r="A10" s="32"/>
      <c r="B10" s="29"/>
      <c r="C10" s="32"/>
      <c r="D10" s="32"/>
      <c r="E10" s="44"/>
    </row>
    <row r="11" spans="1:5">
      <c r="A11" s="32">
        <v>3</v>
      </c>
      <c r="B11" s="29" t="s">
        <v>155</v>
      </c>
      <c r="C11" s="32" t="s">
        <v>141</v>
      </c>
      <c r="D11" s="32">
        <v>2</v>
      </c>
      <c r="E11" s="44"/>
    </row>
    <row r="12" spans="1:5">
      <c r="A12" s="32"/>
      <c r="B12" s="29"/>
      <c r="C12" s="32"/>
      <c r="D12" s="32"/>
      <c r="E12" s="44"/>
    </row>
    <row r="13" spans="1:5">
      <c r="A13" s="32">
        <v>4</v>
      </c>
      <c r="B13" s="29" t="s">
        <v>156</v>
      </c>
      <c r="C13" s="32" t="s">
        <v>141</v>
      </c>
      <c r="D13" s="32">
        <v>2</v>
      </c>
      <c r="E13" s="44"/>
    </row>
    <row r="14" spans="1:5">
      <c r="A14" s="32"/>
      <c r="B14" s="29"/>
      <c r="C14" s="32"/>
      <c r="D14" s="32"/>
      <c r="E14" s="44"/>
    </row>
    <row r="15" spans="1:5">
      <c r="A15" s="32">
        <v>5</v>
      </c>
      <c r="B15" s="29" t="s">
        <v>157</v>
      </c>
      <c r="C15" s="32" t="s">
        <v>141</v>
      </c>
      <c r="D15" s="32">
        <v>2</v>
      </c>
      <c r="E15" s="44"/>
    </row>
    <row r="16" spans="1:5" ht="12.75" customHeight="1">
      <c r="A16" s="48"/>
      <c r="B16" s="35"/>
      <c r="C16" s="45"/>
      <c r="D16" s="27"/>
      <c r="E16" s="44"/>
    </row>
    <row r="17" spans="1:5">
      <c r="A17" s="32"/>
      <c r="B17" s="47" t="s">
        <v>6</v>
      </c>
      <c r="C17" s="42" t="s">
        <v>141</v>
      </c>
      <c r="D17" s="42">
        <f>SUM(D7:D16)</f>
        <v>12</v>
      </c>
      <c r="E17" s="44"/>
    </row>
    <row r="18" spans="1:5">
      <c r="A18" s="32"/>
      <c r="B18" s="28"/>
      <c r="C18" s="29"/>
      <c r="D18" s="29"/>
    </row>
    <row r="19" spans="1:5">
      <c r="A19" s="225" t="s">
        <v>158</v>
      </c>
      <c r="B19" s="225"/>
      <c r="C19" s="32"/>
      <c r="D19" s="32"/>
    </row>
    <row r="20" spans="1:5">
      <c r="A20" s="27"/>
      <c r="B20" s="28"/>
      <c r="C20" s="32"/>
      <c r="D20" s="32"/>
    </row>
    <row r="21" spans="1:5">
      <c r="A21" s="27">
        <v>6</v>
      </c>
      <c r="B21" s="28" t="s">
        <v>161</v>
      </c>
      <c r="C21" s="32" t="s">
        <v>141</v>
      </c>
      <c r="D21" s="32">
        <v>2</v>
      </c>
    </row>
    <row r="22" spans="1:5">
      <c r="A22" s="35"/>
      <c r="B22" s="35"/>
      <c r="C22" s="32"/>
      <c r="D22" s="32"/>
    </row>
    <row r="23" spans="1:5">
      <c r="A23" s="32">
        <v>7</v>
      </c>
      <c r="B23" s="50" t="s">
        <v>160</v>
      </c>
      <c r="C23" s="32" t="s">
        <v>141</v>
      </c>
      <c r="D23" s="32">
        <v>2</v>
      </c>
    </row>
    <row r="24" spans="1:5">
      <c r="A24" s="27"/>
      <c r="B24" s="28"/>
      <c r="C24" s="32"/>
      <c r="D24" s="32"/>
    </row>
    <row r="25" spans="1:5">
      <c r="A25" s="27"/>
      <c r="B25" s="47" t="s">
        <v>6</v>
      </c>
      <c r="C25" s="42" t="s">
        <v>141</v>
      </c>
      <c r="D25" s="42">
        <f>SUM(D21:D24)</f>
        <v>4</v>
      </c>
      <c r="E25" s="46"/>
    </row>
    <row r="26" spans="1:5">
      <c r="A26" s="27"/>
      <c r="B26" s="28"/>
      <c r="C26" s="29"/>
      <c r="D26" s="29"/>
    </row>
    <row r="27" spans="1:5">
      <c r="A27" s="27"/>
      <c r="B27" s="28"/>
      <c r="C27" s="29"/>
      <c r="D27" s="29"/>
    </row>
    <row r="28" spans="1:5">
      <c r="A28" s="37"/>
      <c r="B28" s="37"/>
      <c r="C28" s="37"/>
      <c r="D28" s="37"/>
    </row>
  </sheetData>
  <mergeCells count="3">
    <mergeCell ref="A19:B19"/>
    <mergeCell ref="A1:D2"/>
    <mergeCell ref="A5:B5"/>
  </mergeCells>
  <pageMargins left="0.7" right="0.7" top="0.75" bottom="0.75" header="0.3" footer="0.3"/>
  <pageSetup paperSize="9" orientation="portrait" r:id="rId1"/>
  <headerFooter alignWithMargins="0">
    <oddFooter>&amp;RHITECH ERECTORS PVT. LTD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FINAL</vt:lpstr>
      <vt:lpstr>MB</vt:lpstr>
      <vt:lpstr>Cable Schedule</vt:lpstr>
      <vt:lpstr>HUME PIPE</vt:lpstr>
      <vt:lpstr>EARTHING</vt:lpstr>
      <vt:lpstr>FINAL!Print_Area</vt:lpstr>
      <vt:lpstr>MB!Print_Area</vt:lpstr>
      <vt:lpstr>FINAL!Print_Titles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2023-10-19T09:35:48Z</dcterms:modified>
</cp:coreProperties>
</file>