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 activeTab="3"/>
  </bookViews>
  <sheets>
    <sheet name="Details of Professionals" sheetId="3" r:id="rId1"/>
    <sheet name="Building Details" sheetId="1" r:id="rId2"/>
    <sheet name="Furniture Details" sheetId="2" r:id="rId3"/>
    <sheet name="Approved Building Plan" sheetId="4" r:id="rId4"/>
    <sheet name="Sheet1" sheetId="5" r:id="rId5"/>
  </sheets>
  <definedNames>
    <definedName name="_xlnm.Print_Area" localSheetId="1">'Building Details'!$A$1:$P$17</definedName>
    <definedName name="_xlnm.Print_Area" localSheetId="2">'Furniture Details'!$A$1:$I$225</definedName>
  </definedNames>
  <calcPr calcId="144525"/>
</workbook>
</file>

<file path=xl/sharedStrings.xml><?xml version="1.0" encoding="utf-8"?>
<sst xmlns="http://schemas.openxmlformats.org/spreadsheetml/2006/main" count="345" uniqueCount="225">
  <si>
    <t>Subject:</t>
  </si>
  <si>
    <t>Details of Professionals</t>
  </si>
  <si>
    <t>S. Nos.</t>
  </si>
  <si>
    <t>Consultant Name</t>
  </si>
  <si>
    <t>Work Type</t>
  </si>
  <si>
    <t>Period of Engagement</t>
  </si>
  <si>
    <t>Core Responsibility</t>
  </si>
  <si>
    <t>Building Name</t>
  </si>
  <si>
    <t>Total Contracted Fee</t>
  </si>
  <si>
    <t>Fees Paid</t>
  </si>
  <si>
    <t>From</t>
  </si>
  <si>
    <t>Till</t>
  </si>
  <si>
    <t>M/s McM</t>
  </si>
  <si>
    <t>Design</t>
  </si>
  <si>
    <t>Design Architect</t>
  </si>
  <si>
    <t>Hostel-K, L M, N &amp; Learning Laboratory</t>
  </si>
  <si>
    <t>EUR-908500</t>
  </si>
  <si>
    <t>AROOP INTERNATIONAL</t>
  </si>
  <si>
    <t>STRUCTURAL DESIGN</t>
  </si>
  <si>
    <t>structural design architect</t>
  </si>
  <si>
    <t>hostel M,N &amp; Learning Lab</t>
  </si>
  <si>
    <t>EUR-10000</t>
  </si>
  <si>
    <t>M/s DPA</t>
  </si>
  <si>
    <t>Executive Architect</t>
  </si>
  <si>
    <t>M/s Integral Design</t>
  </si>
  <si>
    <t>Landscape Design</t>
  </si>
  <si>
    <t>Landscape Consultant</t>
  </si>
  <si>
    <t>M/s Colliers International</t>
  </si>
  <si>
    <t>Supervision &amp; Monitoring</t>
  </si>
  <si>
    <t>Project Management</t>
  </si>
  <si>
    <t>M/s Vincom</t>
  </si>
  <si>
    <t>Billing</t>
  </si>
  <si>
    <t>Cost Management</t>
  </si>
  <si>
    <t>OPTIMAL CONSULTANCY SERVICES</t>
  </si>
  <si>
    <t>DESIGN CONSULTAN</t>
  </si>
  <si>
    <t>DESIGN VALUE ENGINEERING</t>
  </si>
  <si>
    <t>AXIS FACADE</t>
  </si>
  <si>
    <t xml:space="preserve">FACADE DESIGN </t>
  </si>
  <si>
    <t>FACADE DESIGNING</t>
  </si>
  <si>
    <t>PROF V S RAJU</t>
  </si>
  <si>
    <t>GEOTECHNICAL CONSULTANT</t>
  </si>
  <si>
    <t>Soil testing consultant for geotechnic service &amp; foundation recommendation (Raju)</t>
  </si>
  <si>
    <t>EGIS</t>
  </si>
  <si>
    <t>LEED CONSULTANCY</t>
  </si>
  <si>
    <t>LEED CONSULTANT FOR LIBRARY</t>
  </si>
  <si>
    <t>LIBRARY</t>
  </si>
  <si>
    <t>Subject: Building Wise Details</t>
  </si>
  <si>
    <t>Year of Constructions</t>
  </si>
  <si>
    <t>Building Meausrment
(in Meters)</t>
  </si>
  <si>
    <t>Unit</t>
  </si>
  <si>
    <t>Area</t>
  </si>
  <si>
    <t>Type of Structure</t>
  </si>
  <si>
    <t>Height</t>
  </si>
  <si>
    <t>Type of Foundation Used</t>
  </si>
  <si>
    <t>Nso. of Columns used</t>
  </si>
  <si>
    <t>Width of Column</t>
  </si>
  <si>
    <t>Type of Flooring</t>
  </si>
  <si>
    <t>Any Other Architectural/ Structural Add On</t>
  </si>
  <si>
    <t>Total Cost Capitalised</t>
  </si>
  <si>
    <t>Contractor Name</t>
  </si>
  <si>
    <t>Length</t>
  </si>
  <si>
    <t>Width</t>
  </si>
  <si>
    <t>A</t>
  </si>
  <si>
    <t>PEB 300 Building</t>
  </si>
  <si>
    <t>SFT</t>
  </si>
  <si>
    <t>Pre-Engineering Building (PEB)</t>
  </si>
  <si>
    <t>Isolate 
Footing &amp; Raft</t>
  </si>
  <si>
    <t>Up to 
600MM</t>
  </si>
  <si>
    <t>Vitrified Tiles, Marble &amp; Vinyl flooring</t>
  </si>
  <si>
    <t>GRC Jali</t>
  </si>
  <si>
    <t>M/s DK Buildcon 
M/s Zamil
M/s MSD
M/s Geeken</t>
  </si>
  <si>
    <t>B</t>
  </si>
  <si>
    <t>PEB 600 Building</t>
  </si>
  <si>
    <t>M/s Bansal 
M/s Zamil
M/s MSD
M/s Geeken</t>
  </si>
  <si>
    <t>C</t>
  </si>
  <si>
    <t>Hostel - M</t>
  </si>
  <si>
    <t>RCC Structure Frame Work</t>
  </si>
  <si>
    <t>Isolate 
Footing &amp; Raft Foundation</t>
  </si>
  <si>
    <t>Up to 
6500MM</t>
  </si>
  <si>
    <t>Vitrified Tiles, Marble, Kandla Grey &amp; Vinyl</t>
  </si>
  <si>
    <t>M/s GDCL 
M/s Zamil
M/s Geeken
M/s MSD</t>
  </si>
  <si>
    <t>D</t>
  </si>
  <si>
    <t>Hostel - N</t>
  </si>
  <si>
    <t>M/s GDCL 
M/s Zamil
M/s MSD
M/s Geeken</t>
  </si>
  <si>
    <t>E</t>
  </si>
  <si>
    <t>Learning Laboratory</t>
  </si>
  <si>
    <t>Up to 
10905MM</t>
  </si>
  <si>
    <t>Vitrified Tiles, Marble, Katni Stone, Red Stone, Terrazo Tiles, Terrazzo Cast-in-situ &amp; Vinyl Flooring</t>
  </si>
  <si>
    <t>Agra Red Stone Cladding, White Marble Cladding, Stone Jali, Staggered &amp; Internal Glazing, Radiant Cooling System etc.</t>
  </si>
  <si>
    <t xml:space="preserve">M/s GDCL
M/s BSL
M/s ANJ
M/s CBPL
M/s Globle Green
M/s Maxdeco
M/s Geeken
M/s Godrej
</t>
  </si>
  <si>
    <t>Furniture Details</t>
  </si>
  <si>
    <t>Item Name</t>
  </si>
  <si>
    <t>Year of Installation</t>
  </si>
  <si>
    <t>Building Name Item Installed</t>
  </si>
  <si>
    <t>Specifications</t>
  </si>
  <si>
    <t>PO VALUE</t>
  </si>
  <si>
    <t>CS BUILDING</t>
  </si>
  <si>
    <t>RATE</t>
  </si>
  <si>
    <t>Quantity</t>
  </si>
  <si>
    <t>PO Value</t>
  </si>
  <si>
    <t>DESK</t>
  </si>
  <si>
    <t>2015-2019</t>
  </si>
  <si>
    <t>FURNITURE</t>
  </si>
  <si>
    <t>SEMINAR ROOM</t>
  </si>
  <si>
    <t>600X1200</t>
  </si>
  <si>
    <t>HIGH TABLE</t>
  </si>
  <si>
    <t>BREAK OUT SPACE</t>
  </si>
  <si>
    <t>OFFICE CHAIR</t>
  </si>
  <si>
    <t>REVOLVIBNG</t>
  </si>
  <si>
    <t>STUDENT CHAIR</t>
  </si>
  <si>
    <t>CONF CHAIR</t>
  </si>
  <si>
    <t>CAFE CHAIR</t>
  </si>
  <si>
    <t>CPU HOLDER</t>
  </si>
  <si>
    <t>OFFICE TABLE</t>
  </si>
  <si>
    <t>700X1600</t>
  </si>
  <si>
    <t>700X1000</t>
  </si>
  <si>
    <t>700X1200</t>
  </si>
  <si>
    <t>700X1400</t>
  </si>
  <si>
    <t>CAFE TABLE</t>
  </si>
  <si>
    <t>COFFEE TABLE</t>
  </si>
  <si>
    <t>MEETING TABLE</t>
  </si>
  <si>
    <t>SOFA</t>
  </si>
  <si>
    <t>HOD TABLE</t>
  </si>
  <si>
    <t>STORAGE</t>
  </si>
  <si>
    <t>HIGH BAR STOOL</t>
  </si>
  <si>
    <t>LECTURE THEATRE SINGLE SEAT</t>
  </si>
  <si>
    <t>LECTANT TABLE</t>
  </si>
  <si>
    <t>FOLDABLE TABLE</t>
  </si>
  <si>
    <t>LECTURE TREATRE</t>
  </si>
  <si>
    <t>LIBRARY &amp; VISITOR CENTRE</t>
  </si>
  <si>
    <t>1800X800</t>
  </si>
  <si>
    <t>1200X800</t>
  </si>
  <si>
    <t>COFEE TABLE</t>
  </si>
  <si>
    <t>3M DIA</t>
  </si>
  <si>
    <t>THEATRE SEATING</t>
  </si>
  <si>
    <t>VINEER LAMINATE READING TABLE TYPE A</t>
  </si>
  <si>
    <t>1800X1340</t>
  </si>
  <si>
    <t>VINEER LAMINATE READING TABLE TYPE C</t>
  </si>
  <si>
    <t>845X1340</t>
  </si>
  <si>
    <t>VINEER LAMINATE READING TABLE TYPE D</t>
  </si>
  <si>
    <t>523X1340</t>
  </si>
  <si>
    <t>VINEER LAMINATE READING TABLE TYPE E</t>
  </si>
  <si>
    <t>2000X1340</t>
  </si>
  <si>
    <t>VINEER LAMINATE READING TABLE TYPE F</t>
  </si>
  <si>
    <t>1678X1340</t>
  </si>
  <si>
    <t>VINEER LAMINATE READING TABLE TYPE H</t>
  </si>
  <si>
    <t>1230X1340</t>
  </si>
  <si>
    <t>VINEER LAMINATE READING TABLE TYPE K</t>
  </si>
  <si>
    <t>VINEER LAMINATE READING TABLE TYPE L</t>
  </si>
  <si>
    <t>VINEER LAMINATE READING TABLE TYPE M</t>
  </si>
  <si>
    <t>VINEER LAMINATE READING TABLE TYPE N</t>
  </si>
  <si>
    <t>VINEER LAMINATE READING TABLE TYPE O</t>
  </si>
  <si>
    <t>VINEER LAMINATE READING TABLE TYPE S</t>
  </si>
  <si>
    <t>STURDY BENCH</t>
  </si>
  <si>
    <t>TYPE B</t>
  </si>
  <si>
    <t>1800X700</t>
  </si>
  <si>
    <t>1730X700</t>
  </si>
  <si>
    <t>TYPE I</t>
  </si>
  <si>
    <t>1100X700</t>
  </si>
  <si>
    <t>TYPEJ</t>
  </si>
  <si>
    <t>1345X700</t>
  </si>
  <si>
    <t>STURDY READING DESK</t>
  </si>
  <si>
    <t>TYPE G</t>
  </si>
  <si>
    <t>900X700</t>
  </si>
  <si>
    <t>TYPE Q</t>
  </si>
  <si>
    <t>TYPE R</t>
  </si>
  <si>
    <t>1200X700</t>
  </si>
  <si>
    <t>TYPE T</t>
  </si>
  <si>
    <t>1219X700</t>
  </si>
  <si>
    <t>TYPE V</t>
  </si>
  <si>
    <t>974X700</t>
  </si>
  <si>
    <t>HELP DESK TABLE</t>
  </si>
  <si>
    <t>WORKING CABIN TABLE</t>
  </si>
  <si>
    <t>2000X750</t>
  </si>
  <si>
    <t>CABIN TABLE FOR HOD</t>
  </si>
  <si>
    <t>2000x750</t>
  </si>
  <si>
    <t>2400*1200</t>
  </si>
  <si>
    <t>DISCUSSION TABLE</t>
  </si>
  <si>
    <t>1000 dia</t>
  </si>
  <si>
    <t>BOOK RACK</t>
  </si>
  <si>
    <t>AROW 3RACK BTOB</t>
  </si>
  <si>
    <t>AROW 6RACK BTOB</t>
  </si>
  <si>
    <t>A ROW 5RACK B-B</t>
  </si>
  <si>
    <t>AROW 4RACK B-B</t>
  </si>
  <si>
    <t>AROW 2RACK B-B</t>
  </si>
  <si>
    <t>AROW 1RACK B-B</t>
  </si>
  <si>
    <t>AROW 10RACK B-B</t>
  </si>
  <si>
    <t>KIDS BOOK RACK</t>
  </si>
  <si>
    <t>CIRCULAR SOFA</t>
  </si>
  <si>
    <t>LOUNGE SITTING SQUARE</t>
  </si>
  <si>
    <t>DISPLAY DESK</t>
  </si>
  <si>
    <t>3100X1300</t>
  </si>
  <si>
    <t>LOUNGE CHAIR</t>
  </si>
  <si>
    <t xml:space="preserve">RECEPTION DESK </t>
  </si>
  <si>
    <t>VINEER FINISH</t>
  </si>
  <si>
    <t>RECEPTION CUM ISSUE DESK</t>
  </si>
  <si>
    <t>CAFE COUNTER</t>
  </si>
  <si>
    <t>CS GF</t>
  </si>
  <si>
    <t>CS FF</t>
  </si>
  <si>
    <t>LT FF</t>
  </si>
  <si>
    <t>VISITOR CENRE</t>
  </si>
  <si>
    <t>WATERBODY</t>
  </si>
  <si>
    <t>LOCKER UNIT/BAGGAGE COUNTER FOR LIBRARY</t>
  </si>
  <si>
    <t>LIBRARY 4TH FLOOR</t>
  </si>
  <si>
    <t>READING DESK TYPE B</t>
  </si>
  <si>
    <t>READING DESK TYPE R</t>
  </si>
  <si>
    <t>HELP DESK WORKING TABLE</t>
  </si>
  <si>
    <t>WORKING TABLE CABIN</t>
  </si>
  <si>
    <t>1600X700</t>
  </si>
  <si>
    <t>STORAGE CUM BOOK RACK</t>
  </si>
  <si>
    <t>1200X1800</t>
  </si>
  <si>
    <t>8 SEATER MEETING ROOM TABLE</t>
  </si>
  <si>
    <t>2400X1200</t>
  </si>
  <si>
    <t>AROW 2*7+1 RACK B2B BOOK RACK</t>
  </si>
  <si>
    <t xml:space="preserve">AROW 9RACK BOOK SHELF </t>
  </si>
  <si>
    <t>AROW 2*5+1 RACK BOOK SHELF</t>
  </si>
  <si>
    <t>AROW 2*4+1 RACK BOOK SHELF</t>
  </si>
  <si>
    <t>AROW 2*2 RACK B2B BOOK SHELF</t>
  </si>
  <si>
    <t>AROW 2*1 RACK B2B BOOK SHELF</t>
  </si>
  <si>
    <t>A ROW 5RACK SINGLE SIDE BOOK SHELF</t>
  </si>
  <si>
    <t>A ROW 2*3+1 RACKS B2B BOOK SHELF</t>
  </si>
  <si>
    <t>A ROW 3 RACK SINGLE SIDE BOOK SHELF</t>
  </si>
  <si>
    <t xml:space="preserve">STUDENT CAHIR </t>
  </si>
  <si>
    <t>CSED</t>
  </si>
  <si>
    <t>LECTURE THEATRE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</si>
</sst>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0.00_ "/>
    <numFmt numFmtId="181" formatCode="dd/mm/yyyy"/>
    <numFmt numFmtId="182" formatCode="0_ 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8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1" fontId="5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82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81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6"/>
  <sheetViews>
    <sheetView view="pageBreakPreview" zoomScaleNormal="100" topLeftCell="A9" workbookViewId="0">
      <selection activeCell="H16" sqref="H16"/>
    </sheetView>
  </sheetViews>
  <sheetFormatPr defaultColWidth="9" defaultRowHeight="15"/>
  <cols>
    <col min="1" max="1" width="9" style="1"/>
    <col min="2" max="2" width="29.5714285714286" customWidth="1"/>
    <col min="3" max="3" width="20.8571428571429" style="5" customWidth="1"/>
    <col min="4" max="5" width="12.6666666666667" style="5" customWidth="1"/>
    <col min="6" max="6" width="29" style="5" customWidth="1"/>
    <col min="7" max="7" width="13.2190476190476" style="5" customWidth="1"/>
    <col min="8" max="8" width="19.8857142857143" style="5" customWidth="1"/>
    <col min="9" max="9" width="15" style="5" customWidth="1"/>
    <col min="10" max="10" width="9.57142857142857"/>
  </cols>
  <sheetData>
    <row r="2" ht="18.75" spans="1:2">
      <c r="A2" s="8" t="s">
        <v>0</v>
      </c>
      <c r="B2" s="9" t="s">
        <v>1</v>
      </c>
    </row>
    <row r="3" spans="9:9">
      <c r="I3" s="54">
        <v>45215</v>
      </c>
    </row>
    <row r="5" s="5" customFormat="1" ht="30" customHeight="1" spans="1:9">
      <c r="A5" s="10" t="s">
        <v>2</v>
      </c>
      <c r="B5" s="10" t="s">
        <v>3</v>
      </c>
      <c r="C5" s="10" t="s">
        <v>4</v>
      </c>
      <c r="D5" s="11" t="s">
        <v>5</v>
      </c>
      <c r="E5" s="48"/>
      <c r="F5" s="10" t="s">
        <v>6</v>
      </c>
      <c r="G5" s="10" t="s">
        <v>7</v>
      </c>
      <c r="H5" s="10" t="s">
        <v>8</v>
      </c>
      <c r="I5" s="55" t="s">
        <v>9</v>
      </c>
    </row>
    <row r="6" spans="1:9">
      <c r="A6" s="15"/>
      <c r="B6" s="16"/>
      <c r="C6" s="17"/>
      <c r="D6" s="49" t="s">
        <v>10</v>
      </c>
      <c r="E6" s="49" t="s">
        <v>11</v>
      </c>
      <c r="F6" s="17"/>
      <c r="G6" s="17"/>
      <c r="H6" s="17"/>
      <c r="I6" s="17"/>
    </row>
    <row r="7" s="7" customFormat="1" ht="45" spans="1:9">
      <c r="A7" s="17">
        <v>1</v>
      </c>
      <c r="B7" s="26" t="s">
        <v>12</v>
      </c>
      <c r="C7" s="17" t="s">
        <v>13</v>
      </c>
      <c r="D7" s="17">
        <v>2015</v>
      </c>
      <c r="E7" s="17">
        <v>2019</v>
      </c>
      <c r="F7" s="17" t="s">
        <v>14</v>
      </c>
      <c r="G7" s="50" t="s">
        <v>15</v>
      </c>
      <c r="H7" s="17" t="s">
        <v>16</v>
      </c>
      <c r="I7" s="17"/>
    </row>
    <row r="8" s="7" customFormat="1" ht="30" spans="1:9">
      <c r="A8" s="17">
        <v>2</v>
      </c>
      <c r="B8" s="26" t="s">
        <v>17</v>
      </c>
      <c r="C8" s="17" t="s">
        <v>18</v>
      </c>
      <c r="D8" s="17">
        <v>2015</v>
      </c>
      <c r="E8" s="17">
        <v>2019</v>
      </c>
      <c r="F8" s="17" t="s">
        <v>19</v>
      </c>
      <c r="G8" s="50" t="s">
        <v>20</v>
      </c>
      <c r="H8" s="17" t="s">
        <v>21</v>
      </c>
      <c r="I8" s="17"/>
    </row>
    <row r="9" s="7" customFormat="1" ht="45" spans="1:9">
      <c r="A9" s="17">
        <v>3</v>
      </c>
      <c r="B9" s="26" t="s">
        <v>22</v>
      </c>
      <c r="C9" s="17" t="s">
        <v>13</v>
      </c>
      <c r="D9" s="17">
        <v>2015</v>
      </c>
      <c r="E9" s="17">
        <v>2019</v>
      </c>
      <c r="F9" s="17" t="s">
        <v>23</v>
      </c>
      <c r="G9" s="50" t="s">
        <v>15</v>
      </c>
      <c r="H9" s="17">
        <v>67560000</v>
      </c>
      <c r="I9" s="17"/>
    </row>
    <row r="10" s="7" customFormat="1" ht="45" spans="1:9">
      <c r="A10" s="17">
        <v>4</v>
      </c>
      <c r="B10" s="26" t="s">
        <v>24</v>
      </c>
      <c r="C10" s="17" t="s">
        <v>25</v>
      </c>
      <c r="D10" s="17">
        <v>2016</v>
      </c>
      <c r="E10" s="17">
        <v>2019</v>
      </c>
      <c r="F10" s="17" t="s">
        <v>26</v>
      </c>
      <c r="G10" s="50" t="s">
        <v>15</v>
      </c>
      <c r="H10" s="17">
        <f>2500000*1.12</f>
        <v>2800000</v>
      </c>
      <c r="I10" s="17"/>
    </row>
    <row r="11" s="7" customFormat="1" ht="45" spans="1:9">
      <c r="A11" s="17">
        <v>5</v>
      </c>
      <c r="B11" s="51" t="s">
        <v>27</v>
      </c>
      <c r="C11" s="50" t="s">
        <v>28</v>
      </c>
      <c r="D11" s="17">
        <v>2016</v>
      </c>
      <c r="E11" s="17">
        <v>2019</v>
      </c>
      <c r="F11" s="17" t="s">
        <v>29</v>
      </c>
      <c r="G11" s="50" t="s">
        <v>15</v>
      </c>
      <c r="H11" s="52">
        <f>35000000*1.12+2.1*1.18</f>
        <v>39200002.478</v>
      </c>
      <c r="I11" s="17"/>
    </row>
    <row r="12" s="7" customFormat="1" ht="45" spans="1:9">
      <c r="A12" s="17">
        <v>6</v>
      </c>
      <c r="B12" s="26" t="s">
        <v>30</v>
      </c>
      <c r="C12" s="17" t="s">
        <v>31</v>
      </c>
      <c r="D12" s="17">
        <v>2016</v>
      </c>
      <c r="E12" s="17">
        <v>2019</v>
      </c>
      <c r="F12" s="17" t="s">
        <v>32</v>
      </c>
      <c r="G12" s="50" t="s">
        <v>15</v>
      </c>
      <c r="H12" s="17">
        <f>7500000*1.12+7500000*1.18</f>
        <v>17250000</v>
      </c>
      <c r="I12" s="17"/>
    </row>
    <row r="13" ht="45" spans="1:9">
      <c r="A13" s="17">
        <v>7</v>
      </c>
      <c r="B13" s="26" t="s">
        <v>33</v>
      </c>
      <c r="C13" s="17" t="s">
        <v>34</v>
      </c>
      <c r="D13" s="17">
        <v>2015</v>
      </c>
      <c r="E13" s="17">
        <v>2019</v>
      </c>
      <c r="F13" s="17" t="s">
        <v>35</v>
      </c>
      <c r="G13" s="50" t="s">
        <v>15</v>
      </c>
      <c r="H13" s="17">
        <f>1500000*1.12</f>
        <v>1680000</v>
      </c>
      <c r="I13" s="17"/>
    </row>
    <row r="14" ht="45" spans="1:9">
      <c r="A14" s="17">
        <v>8</v>
      </c>
      <c r="B14" s="16" t="s">
        <v>36</v>
      </c>
      <c r="C14" s="17" t="s">
        <v>37</v>
      </c>
      <c r="D14" s="17">
        <v>2015</v>
      </c>
      <c r="E14" s="17">
        <v>2019</v>
      </c>
      <c r="F14" s="17" t="s">
        <v>38</v>
      </c>
      <c r="G14" s="50" t="s">
        <v>15</v>
      </c>
      <c r="H14" s="52">
        <f>1380000*1.12+2.95*1.18</f>
        <v>1545603.481</v>
      </c>
      <c r="I14" s="17"/>
    </row>
    <row r="15" ht="60" spans="1:9">
      <c r="A15" s="17">
        <v>9</v>
      </c>
      <c r="B15" s="16" t="s">
        <v>39</v>
      </c>
      <c r="C15" s="17" t="s">
        <v>40</v>
      </c>
      <c r="D15" s="17">
        <v>2015</v>
      </c>
      <c r="E15" s="17">
        <v>2019</v>
      </c>
      <c r="F15" s="53" t="s">
        <v>41</v>
      </c>
      <c r="G15" s="50" t="s">
        <v>15</v>
      </c>
      <c r="H15" s="17">
        <f>400000*1.12</f>
        <v>448000</v>
      </c>
      <c r="I15" s="17"/>
    </row>
    <row r="16" spans="1:9">
      <c r="A16" s="17">
        <v>10</v>
      </c>
      <c r="B16" s="16" t="s">
        <v>42</v>
      </c>
      <c r="C16" s="17" t="s">
        <v>43</v>
      </c>
      <c r="D16" s="17">
        <v>2015</v>
      </c>
      <c r="E16" s="17">
        <v>2019</v>
      </c>
      <c r="F16" s="17" t="s">
        <v>44</v>
      </c>
      <c r="G16" s="17" t="s">
        <v>45</v>
      </c>
      <c r="H16" s="17">
        <f>800000*1.12</f>
        <v>896000</v>
      </c>
      <c r="I16" s="17"/>
    </row>
  </sheetData>
  <mergeCells count="1">
    <mergeCell ref="D5:E5"/>
  </mergeCells>
  <printOptions horizontalCentered="1"/>
  <pageMargins left="0.751388888888889" right="0.751388888888889" top="1" bottom="1" header="0.5" footer="0.5"/>
  <pageSetup paperSize="9" scale="80" orientation="landscape" horizontalDpi="600"/>
  <headerFooter>
    <oddHeader>&amp;RDetails of Professional</oddHeader>
    <oddFooter>&amp;LProject and Estate Department, TIET, Patiala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view="pageBreakPreview" zoomScale="85" zoomScaleNormal="100" topLeftCell="A7" workbookViewId="0">
      <selection activeCell="O18" sqref="O18"/>
    </sheetView>
  </sheetViews>
  <sheetFormatPr defaultColWidth="9" defaultRowHeight="15"/>
  <cols>
    <col min="1" max="1" width="9" style="1"/>
    <col min="2" max="2" width="18.1142857142857" customWidth="1"/>
    <col min="3" max="3" width="14.7809523809524" style="5" customWidth="1"/>
    <col min="4" max="4" width="11.1142857142857" style="5" customWidth="1"/>
    <col min="5" max="5" width="10.8857142857143" style="5" customWidth="1"/>
    <col min="6" max="6" width="6.88571428571429" style="5" customWidth="1"/>
    <col min="7" max="7" width="11.8857142857143" style="5"/>
    <col min="8" max="8" width="14.8857142857143" style="5" customWidth="1"/>
    <col min="9" max="9" width="9" style="5"/>
    <col min="10" max="10" width="15.447619047619" style="5" customWidth="1"/>
    <col min="11" max="11" width="9" style="5"/>
    <col min="12" max="12" width="10.447619047619" style="5" customWidth="1"/>
    <col min="13" max="13" width="14.8857142857143" style="5" customWidth="1"/>
    <col min="14" max="14" width="15.1142857142857" style="5" customWidth="1"/>
    <col min="15" max="15" width="12.5428571428571" style="5" customWidth="1"/>
    <col min="16" max="16" width="15" style="5" customWidth="1"/>
  </cols>
  <sheetData>
    <row r="1" spans="1:16">
      <c r="A1" s="31" t="s">
        <v>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>
      <c r="A3" s="32"/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46">
        <v>45215</v>
      </c>
    </row>
    <row r="4" spans="1:16">
      <c r="A4" s="32"/>
      <c r="B4" s="33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="5" customFormat="1" ht="60" spans="1:16">
      <c r="A5" s="35" t="s">
        <v>2</v>
      </c>
      <c r="B5" s="35" t="s">
        <v>7</v>
      </c>
      <c r="C5" s="36" t="s">
        <v>47</v>
      </c>
      <c r="D5" s="37" t="s">
        <v>48</v>
      </c>
      <c r="E5" s="38"/>
      <c r="F5" s="35" t="s">
        <v>49</v>
      </c>
      <c r="G5" s="35" t="s">
        <v>50</v>
      </c>
      <c r="H5" s="36" t="s">
        <v>51</v>
      </c>
      <c r="I5" s="35" t="s">
        <v>52</v>
      </c>
      <c r="J5" s="36" t="s">
        <v>53</v>
      </c>
      <c r="K5" s="36" t="s">
        <v>54</v>
      </c>
      <c r="L5" s="36" t="s">
        <v>55</v>
      </c>
      <c r="M5" s="36" t="s">
        <v>56</v>
      </c>
      <c r="N5" s="36" t="s">
        <v>57</v>
      </c>
      <c r="O5" s="36" t="s">
        <v>58</v>
      </c>
      <c r="P5" s="36" t="s">
        <v>59</v>
      </c>
    </row>
    <row r="6" spans="1:16">
      <c r="A6" s="39"/>
      <c r="B6" s="40"/>
      <c r="C6" s="41"/>
      <c r="D6" s="42" t="s">
        <v>60</v>
      </c>
      <c r="E6" s="42" t="s">
        <v>61</v>
      </c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7" s="7" customFormat="1" ht="71.25" spans="1:16">
      <c r="A7" s="41" t="s">
        <v>62</v>
      </c>
      <c r="B7" s="43" t="s">
        <v>63</v>
      </c>
      <c r="C7" s="41">
        <v>2016</v>
      </c>
      <c r="D7" s="44">
        <f>(115+2298+4600+3825+3200+6450+6450+6300+6450+6450+3200+3825+4600+2298+115)/1000</f>
        <v>60.176</v>
      </c>
      <c r="E7" s="44">
        <f>(115+4425+4600+3775+6450+6400+6400+3250+3175+4125+5187+6622+230+115)/1000</f>
        <v>54.869</v>
      </c>
      <c r="F7" s="41" t="s">
        <v>64</v>
      </c>
      <c r="G7" s="44">
        <v>85716</v>
      </c>
      <c r="H7" s="45" t="s">
        <v>65</v>
      </c>
      <c r="I7" s="41">
        <v>14.5</v>
      </c>
      <c r="J7" s="45" t="s">
        <v>66</v>
      </c>
      <c r="K7" s="41">
        <v>134</v>
      </c>
      <c r="L7" s="45" t="s">
        <v>67</v>
      </c>
      <c r="M7" s="45" t="s">
        <v>68</v>
      </c>
      <c r="N7" s="41" t="s">
        <v>69</v>
      </c>
      <c r="O7" s="41">
        <v>143892856</v>
      </c>
      <c r="P7" s="45" t="s">
        <v>70</v>
      </c>
    </row>
    <row r="8" s="7" customFormat="1" spans="1:16">
      <c r="A8" s="41"/>
      <c r="B8" s="43"/>
      <c r="C8" s="41"/>
      <c r="D8" s="44"/>
      <c r="E8" s="44"/>
      <c r="F8" s="41"/>
      <c r="G8" s="44"/>
      <c r="H8" s="41"/>
      <c r="I8" s="41"/>
      <c r="J8" s="41"/>
      <c r="K8" s="41"/>
      <c r="L8" s="41"/>
      <c r="M8" s="41"/>
      <c r="N8" s="41"/>
      <c r="O8" s="41"/>
      <c r="P8" s="41"/>
    </row>
    <row r="9" s="7" customFormat="1" ht="57" spans="1:16">
      <c r="A9" s="41" t="s">
        <v>71</v>
      </c>
      <c r="B9" s="43" t="s">
        <v>72</v>
      </c>
      <c r="C9" s="41">
        <v>2016</v>
      </c>
      <c r="D9" s="44">
        <v>111.3</v>
      </c>
      <c r="E9" s="44">
        <v>49.925</v>
      </c>
      <c r="F9" s="41" t="s">
        <v>64</v>
      </c>
      <c r="G9" s="44">
        <v>162092.66</v>
      </c>
      <c r="H9" s="45" t="s">
        <v>65</v>
      </c>
      <c r="I9" s="41">
        <v>14.5</v>
      </c>
      <c r="J9" s="45" t="s">
        <v>66</v>
      </c>
      <c r="K9" s="41">
        <f>134*1.5</f>
        <v>201</v>
      </c>
      <c r="L9" s="45" t="s">
        <v>67</v>
      </c>
      <c r="M9" s="45" t="s">
        <v>68</v>
      </c>
      <c r="N9" s="41" t="s">
        <v>69</v>
      </c>
      <c r="O9" s="41">
        <v>237433672</v>
      </c>
      <c r="P9" s="45" t="s">
        <v>73</v>
      </c>
    </row>
    <row r="10" s="7" customFormat="1" spans="1:16">
      <c r="A10" s="41"/>
      <c r="B10" s="43"/>
      <c r="C10" s="41"/>
      <c r="D10" s="44"/>
      <c r="E10" s="44"/>
      <c r="F10" s="41"/>
      <c r="G10" s="44"/>
      <c r="H10" s="41"/>
      <c r="I10" s="41"/>
      <c r="J10" s="41"/>
      <c r="K10" s="41"/>
      <c r="L10" s="41"/>
      <c r="M10" s="41"/>
      <c r="N10" s="41"/>
      <c r="O10" s="41"/>
      <c r="P10" s="41"/>
    </row>
    <row r="11" s="7" customFormat="1" ht="57" spans="1:16">
      <c r="A11" s="41" t="s">
        <v>74</v>
      </c>
      <c r="B11" s="43" t="s">
        <v>75</v>
      </c>
      <c r="C11" s="41">
        <v>2017</v>
      </c>
      <c r="D11" s="44">
        <v>129.26</v>
      </c>
      <c r="E11" s="44">
        <v>118.765</v>
      </c>
      <c r="F11" s="41" t="s">
        <v>64</v>
      </c>
      <c r="G11" s="44">
        <f>405721.663+193171.935</f>
        <v>598893.598</v>
      </c>
      <c r="H11" s="45" t="s">
        <v>76</v>
      </c>
      <c r="I11" s="41">
        <f>3.5*9+1.5</f>
        <v>33</v>
      </c>
      <c r="J11" s="45" t="s">
        <v>77</v>
      </c>
      <c r="K11" s="41">
        <f>94+175</f>
        <v>269</v>
      </c>
      <c r="L11" s="45" t="s">
        <v>78</v>
      </c>
      <c r="M11" s="45" t="s">
        <v>79</v>
      </c>
      <c r="N11" s="41" t="s">
        <v>69</v>
      </c>
      <c r="O11" s="41">
        <v>1454098314</v>
      </c>
      <c r="P11" s="45" t="s">
        <v>80</v>
      </c>
    </row>
    <row r="12" s="7" customFormat="1" spans="1:16">
      <c r="A12" s="41"/>
      <c r="B12" s="43"/>
      <c r="C12" s="41"/>
      <c r="D12" s="44"/>
      <c r="E12" s="44"/>
      <c r="F12" s="41"/>
      <c r="G12" s="44"/>
      <c r="H12" s="41"/>
      <c r="I12" s="41"/>
      <c r="J12" s="41"/>
      <c r="K12" s="41"/>
      <c r="L12" s="41"/>
      <c r="M12" s="41"/>
      <c r="N12" s="41"/>
      <c r="O12" s="41"/>
      <c r="P12" s="41"/>
    </row>
    <row r="13" s="7" customFormat="1" ht="57" spans="1:16">
      <c r="A13" s="41" t="s">
        <v>81</v>
      </c>
      <c r="B13" s="43" t="s">
        <v>82</v>
      </c>
      <c r="C13" s="41">
        <v>2017</v>
      </c>
      <c r="D13" s="44">
        <v>64.92</v>
      </c>
      <c r="E13" s="44">
        <v>49.9</v>
      </c>
      <c r="F13" s="41" t="s">
        <v>64</v>
      </c>
      <c r="G13" s="44">
        <v>217280.974</v>
      </c>
      <c r="H13" s="45" t="s">
        <v>76</v>
      </c>
      <c r="I13" s="41">
        <v>28.45</v>
      </c>
      <c r="J13" s="45" t="s">
        <v>77</v>
      </c>
      <c r="K13" s="41">
        <v>54</v>
      </c>
      <c r="L13" s="45" t="s">
        <v>78</v>
      </c>
      <c r="M13" s="45" t="s">
        <v>79</v>
      </c>
      <c r="N13" s="41" t="s">
        <v>69</v>
      </c>
      <c r="O13" s="41">
        <v>574098314</v>
      </c>
      <c r="P13" s="45" t="s">
        <v>83</v>
      </c>
    </row>
    <row r="14" s="7" customFormat="1" spans="1:16">
      <c r="A14" s="41"/>
      <c r="B14" s="43"/>
      <c r="C14" s="41"/>
      <c r="D14" s="44"/>
      <c r="E14" s="44"/>
      <c r="F14" s="41"/>
      <c r="G14" s="44"/>
      <c r="H14" s="41"/>
      <c r="I14" s="41"/>
      <c r="J14" s="41"/>
      <c r="K14" s="41"/>
      <c r="L14" s="41"/>
      <c r="M14" s="41"/>
      <c r="N14" s="41"/>
      <c r="O14" s="41"/>
      <c r="P14" s="41"/>
    </row>
    <row r="15" s="7" customFormat="1" ht="77" customHeight="1" spans="1:16">
      <c r="A15" s="41" t="s">
        <v>84</v>
      </c>
      <c r="B15" s="41" t="s">
        <v>85</v>
      </c>
      <c r="C15" s="41">
        <v>2019</v>
      </c>
      <c r="D15" s="44">
        <v>130</v>
      </c>
      <c r="E15" s="44">
        <v>130</v>
      </c>
      <c r="F15" s="41" t="s">
        <v>64</v>
      </c>
      <c r="G15" s="44">
        <f>153480.532+121740.138+119351.218+341373.953</f>
        <v>735945.841</v>
      </c>
      <c r="H15" s="45" t="s">
        <v>76</v>
      </c>
      <c r="I15" s="41">
        <v>36.55</v>
      </c>
      <c r="J15" s="45" t="s">
        <v>77</v>
      </c>
      <c r="K15" s="41">
        <f>37+66+47+51+45+78+41+42+12+12+8</f>
        <v>439</v>
      </c>
      <c r="L15" s="45" t="s">
        <v>86</v>
      </c>
      <c r="M15" s="45" t="s">
        <v>87</v>
      </c>
      <c r="N15" s="45" t="s">
        <v>88</v>
      </c>
      <c r="O15" s="42">
        <v>2925195186</v>
      </c>
      <c r="P15" s="45" t="s">
        <v>89</v>
      </c>
    </row>
    <row r="16" s="7" customFormat="1" ht="22" customHeight="1" spans="1:16">
      <c r="A16" s="41"/>
      <c r="B16" s="41"/>
      <c r="C16" s="41"/>
      <c r="D16" s="41">
        <v>120</v>
      </c>
      <c r="E16" s="41">
        <f>(9+31.29)/2</f>
        <v>20.145</v>
      </c>
      <c r="F16" s="41"/>
      <c r="G16" s="44"/>
      <c r="H16" s="45"/>
      <c r="I16" s="41"/>
      <c r="J16" s="45"/>
      <c r="K16" s="41"/>
      <c r="L16" s="45"/>
      <c r="M16" s="45"/>
      <c r="N16" s="45"/>
      <c r="O16" s="42"/>
      <c r="P16" s="45"/>
    </row>
    <row r="17" ht="38" customHeight="1" spans="1:16">
      <c r="A17" s="41"/>
      <c r="B17" s="41"/>
      <c r="C17" s="41"/>
      <c r="D17" s="41">
        <v>120</v>
      </c>
      <c r="E17" s="41">
        <f>(45.5+12)/2</f>
        <v>28.75</v>
      </c>
      <c r="F17" s="41"/>
      <c r="G17" s="44"/>
      <c r="H17" s="45"/>
      <c r="I17" s="41"/>
      <c r="J17" s="45"/>
      <c r="K17" s="41"/>
      <c r="L17" s="45"/>
      <c r="M17" s="45"/>
      <c r="N17" s="45"/>
      <c r="O17" s="42"/>
      <c r="P17" s="45"/>
    </row>
    <row r="18" spans="15:15">
      <c r="O18" s="47"/>
    </row>
  </sheetData>
  <mergeCells count="16">
    <mergeCell ref="D5:E5"/>
    <mergeCell ref="A15:A17"/>
    <mergeCell ref="B15:B17"/>
    <mergeCell ref="C15:C17"/>
    <mergeCell ref="F15:F17"/>
    <mergeCell ref="G15:G17"/>
    <mergeCell ref="H15:H17"/>
    <mergeCell ref="I15:I17"/>
    <mergeCell ref="J15:J17"/>
    <mergeCell ref="K15:K17"/>
    <mergeCell ref="L15:L17"/>
    <mergeCell ref="M15:M17"/>
    <mergeCell ref="N15:N17"/>
    <mergeCell ref="O15:O17"/>
    <mergeCell ref="P15:P17"/>
    <mergeCell ref="A1:P2"/>
  </mergeCells>
  <printOptions horizontalCentered="1"/>
  <pageMargins left="0.700694444444445" right="0.700694444444445" top="0.751388888888889" bottom="0.751388888888889" header="0.298611111111111" footer="0.298611111111111"/>
  <pageSetup paperSize="9" scale="63" orientation="landscape" horizontalDpi="600"/>
  <headerFooter>
    <oddHeader>&amp;RBuilding Wise Details</oddHeader>
    <oddFooter>&amp;LProject and Estate Department, TIET, Patiala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25"/>
  <sheetViews>
    <sheetView view="pageBreakPreview" zoomScaleNormal="100" topLeftCell="A5" workbookViewId="0">
      <selection activeCell="B56" sqref="B56"/>
    </sheetView>
  </sheetViews>
  <sheetFormatPr defaultColWidth="9" defaultRowHeight="15"/>
  <cols>
    <col min="1" max="1" width="9" style="1"/>
    <col min="2" max="2" width="19.552380952381" customWidth="1"/>
    <col min="3" max="3" width="18" style="5" customWidth="1"/>
    <col min="4" max="4" width="12.6666666666667" style="5" customWidth="1"/>
    <col min="5" max="5" width="32" style="5" customWidth="1"/>
    <col min="6" max="7" width="13.2190476190476" style="5" customWidth="1"/>
    <col min="8" max="8" width="8.66666666666667" style="5" customWidth="1"/>
    <col min="9" max="9" width="20.552380952381" style="5" customWidth="1"/>
  </cols>
  <sheetData>
    <row r="2" ht="18.75" spans="1:2">
      <c r="A2" s="8" t="s">
        <v>0</v>
      </c>
      <c r="B2" s="9" t="s">
        <v>90</v>
      </c>
    </row>
    <row r="5" s="5" customFormat="1" ht="28" customHeight="1" spans="1:9">
      <c r="A5" s="10" t="s">
        <v>2</v>
      </c>
      <c r="B5" s="10" t="s">
        <v>91</v>
      </c>
      <c r="C5" s="10" t="s">
        <v>92</v>
      </c>
      <c r="D5" s="11" t="s">
        <v>4</v>
      </c>
      <c r="E5" s="10" t="s">
        <v>93</v>
      </c>
      <c r="F5" s="10" t="s">
        <v>94</v>
      </c>
      <c r="G5" s="12" t="s">
        <v>95</v>
      </c>
      <c r="H5" s="13"/>
      <c r="I5" s="14"/>
    </row>
    <row r="6" s="5" customFormat="1" ht="28" customHeight="1" spans="1:9">
      <c r="A6" s="10" t="s">
        <v>62</v>
      </c>
      <c r="B6" s="12" t="s">
        <v>96</v>
      </c>
      <c r="C6" s="14"/>
      <c r="D6" s="11"/>
      <c r="E6" s="10"/>
      <c r="F6" s="10"/>
      <c r="G6" s="10" t="s">
        <v>97</v>
      </c>
      <c r="H6" s="10" t="s">
        <v>98</v>
      </c>
      <c r="I6" s="10" t="s">
        <v>99</v>
      </c>
    </row>
    <row r="7" spans="1:9">
      <c r="A7" s="15">
        <v>1</v>
      </c>
      <c r="B7" s="16" t="s">
        <v>100</v>
      </c>
      <c r="C7" s="17" t="s">
        <v>101</v>
      </c>
      <c r="D7" s="17" t="s">
        <v>102</v>
      </c>
      <c r="E7" s="17" t="s">
        <v>103</v>
      </c>
      <c r="F7" s="17" t="s">
        <v>104</v>
      </c>
      <c r="G7" s="17">
        <v>4660</v>
      </c>
      <c r="H7" s="17">
        <v>0</v>
      </c>
      <c r="I7" s="17">
        <f>+H7*G7</f>
        <v>0</v>
      </c>
    </row>
    <row r="8" customFormat="1" spans="1:9">
      <c r="A8" s="15">
        <v>2</v>
      </c>
      <c r="B8" s="16" t="s">
        <v>105</v>
      </c>
      <c r="C8" s="17"/>
      <c r="D8" s="17"/>
      <c r="E8" s="17" t="s">
        <v>106</v>
      </c>
      <c r="F8" s="17"/>
      <c r="G8" s="17">
        <v>9750</v>
      </c>
      <c r="H8" s="17">
        <v>9</v>
      </c>
      <c r="I8" s="17">
        <f>+H8*G8</f>
        <v>87750</v>
      </c>
    </row>
    <row r="9" customFormat="1" spans="1:9">
      <c r="A9" s="15">
        <v>3</v>
      </c>
      <c r="B9" s="16" t="s">
        <v>107</v>
      </c>
      <c r="C9" s="17"/>
      <c r="D9" s="17"/>
      <c r="E9" s="17"/>
      <c r="F9" s="17" t="s">
        <v>108</v>
      </c>
      <c r="G9" s="17">
        <v>3000</v>
      </c>
      <c r="H9" s="17">
        <v>243</v>
      </c>
      <c r="I9" s="17">
        <f>+H9*G9</f>
        <v>729000</v>
      </c>
    </row>
    <row r="10" customFormat="1" spans="1:9">
      <c r="A10" s="15">
        <v>4</v>
      </c>
      <c r="B10" s="16" t="s">
        <v>109</v>
      </c>
      <c r="C10" s="17"/>
      <c r="D10" s="17"/>
      <c r="E10" s="17"/>
      <c r="F10" s="17"/>
      <c r="G10" s="17">
        <v>2120</v>
      </c>
      <c r="H10" s="17">
        <v>1280</v>
      </c>
      <c r="I10" s="17">
        <f t="shared" ref="I10:I29" si="0">+H10*G10</f>
        <v>2713600</v>
      </c>
    </row>
    <row r="11" customFormat="1" spans="1:9">
      <c r="A11" s="15">
        <v>5</v>
      </c>
      <c r="B11" s="16" t="s">
        <v>110</v>
      </c>
      <c r="C11" s="17"/>
      <c r="D11" s="17"/>
      <c r="E11" s="17"/>
      <c r="F11" s="17"/>
      <c r="G11" s="17">
        <v>3750</v>
      </c>
      <c r="H11" s="17">
        <v>5</v>
      </c>
      <c r="I11" s="17">
        <f t="shared" si="0"/>
        <v>18750</v>
      </c>
    </row>
    <row r="12" customFormat="1" spans="1:9">
      <c r="A12" s="15">
        <v>6</v>
      </c>
      <c r="B12" s="16" t="s">
        <v>111</v>
      </c>
      <c r="C12" s="17"/>
      <c r="D12" s="17"/>
      <c r="E12" s="17"/>
      <c r="F12" s="17"/>
      <c r="G12" s="17">
        <v>1800</v>
      </c>
      <c r="H12" s="17">
        <v>256</v>
      </c>
      <c r="I12" s="17">
        <f t="shared" si="0"/>
        <v>460800</v>
      </c>
    </row>
    <row r="13" customFormat="1" spans="1:9">
      <c r="A13" s="15">
        <v>7</v>
      </c>
      <c r="B13" s="16" t="s">
        <v>112</v>
      </c>
      <c r="C13" s="17"/>
      <c r="D13" s="17"/>
      <c r="E13" s="17"/>
      <c r="F13" s="17"/>
      <c r="G13" s="17">
        <v>9000</v>
      </c>
      <c r="H13" s="17">
        <v>436</v>
      </c>
      <c r="I13" s="17">
        <f t="shared" si="0"/>
        <v>3924000</v>
      </c>
    </row>
    <row r="14" customFormat="1" spans="1:9">
      <c r="A14" s="15">
        <v>8</v>
      </c>
      <c r="B14" s="16" t="s">
        <v>113</v>
      </c>
      <c r="C14" s="17"/>
      <c r="D14" s="17"/>
      <c r="E14" s="17"/>
      <c r="F14" s="17" t="s">
        <v>114</v>
      </c>
      <c r="G14" s="17">
        <v>10000</v>
      </c>
      <c r="H14" s="17">
        <v>158</v>
      </c>
      <c r="I14" s="17">
        <f t="shared" si="0"/>
        <v>1580000</v>
      </c>
    </row>
    <row r="15" customFormat="1" spans="1:9">
      <c r="A15" s="15">
        <v>9</v>
      </c>
      <c r="B15" s="16" t="s">
        <v>113</v>
      </c>
      <c r="C15" s="17"/>
      <c r="D15" s="17"/>
      <c r="E15" s="17"/>
      <c r="F15" s="17" t="s">
        <v>115</v>
      </c>
      <c r="G15" s="17">
        <v>5500</v>
      </c>
      <c r="H15" s="17">
        <v>59</v>
      </c>
      <c r="I15" s="17">
        <f t="shared" si="0"/>
        <v>324500</v>
      </c>
    </row>
    <row r="16" customFormat="1" spans="1:9">
      <c r="A16" s="15">
        <v>10</v>
      </c>
      <c r="B16" s="16" t="s">
        <v>113</v>
      </c>
      <c r="C16" s="17"/>
      <c r="D16" s="17"/>
      <c r="E16" s="17"/>
      <c r="F16" s="17" t="s">
        <v>116</v>
      </c>
      <c r="G16" s="17">
        <v>6350</v>
      </c>
      <c r="H16" s="17">
        <v>19</v>
      </c>
      <c r="I16" s="17">
        <f t="shared" si="0"/>
        <v>120650</v>
      </c>
    </row>
    <row r="17" customFormat="1" spans="1:9">
      <c r="A17" s="15">
        <v>11</v>
      </c>
      <c r="B17" s="16" t="s">
        <v>113</v>
      </c>
      <c r="C17" s="17"/>
      <c r="D17" s="17"/>
      <c r="E17" s="17"/>
      <c r="F17" s="17" t="s">
        <v>117</v>
      </c>
      <c r="G17" s="17">
        <v>11000</v>
      </c>
      <c r="H17" s="17">
        <v>126</v>
      </c>
      <c r="I17" s="17">
        <f t="shared" si="0"/>
        <v>1386000</v>
      </c>
    </row>
    <row r="18" customFormat="1" spans="1:9">
      <c r="A18" s="15">
        <v>12</v>
      </c>
      <c r="B18" s="16" t="s">
        <v>113</v>
      </c>
      <c r="C18" s="17"/>
      <c r="D18" s="17"/>
      <c r="E18" s="17"/>
      <c r="F18" s="17" t="s">
        <v>117</v>
      </c>
      <c r="G18" s="17">
        <v>6990</v>
      </c>
      <c r="H18" s="17">
        <v>143</v>
      </c>
      <c r="I18" s="17">
        <f t="shared" si="0"/>
        <v>999570</v>
      </c>
    </row>
    <row r="19" customFormat="1" spans="1:9">
      <c r="A19" s="15">
        <v>13</v>
      </c>
      <c r="B19" s="16" t="s">
        <v>118</v>
      </c>
      <c r="C19" s="17"/>
      <c r="D19" s="17"/>
      <c r="E19" s="17"/>
      <c r="F19" s="17"/>
      <c r="G19" s="17">
        <v>11175</v>
      </c>
      <c r="H19" s="17">
        <v>96</v>
      </c>
      <c r="I19" s="17">
        <f t="shared" si="0"/>
        <v>1072800</v>
      </c>
    </row>
    <row r="20" customFormat="1" spans="1:9">
      <c r="A20" s="15">
        <v>14</v>
      </c>
      <c r="B20" s="16" t="s">
        <v>119</v>
      </c>
      <c r="C20" s="17"/>
      <c r="D20" s="17"/>
      <c r="E20" s="17"/>
      <c r="F20" s="17"/>
      <c r="G20" s="17">
        <v>16500</v>
      </c>
      <c r="H20" s="17">
        <v>0</v>
      </c>
      <c r="I20" s="17">
        <f t="shared" si="0"/>
        <v>0</v>
      </c>
    </row>
    <row r="21" customFormat="1" spans="1:9">
      <c r="A21" s="15">
        <v>15</v>
      </c>
      <c r="B21" s="16" t="s">
        <v>120</v>
      </c>
      <c r="C21" s="17"/>
      <c r="D21" s="17"/>
      <c r="E21" s="17"/>
      <c r="F21" s="17"/>
      <c r="G21" s="17">
        <v>12700</v>
      </c>
      <c r="H21" s="17">
        <v>7</v>
      </c>
      <c r="I21" s="17">
        <f t="shared" si="0"/>
        <v>88900</v>
      </c>
    </row>
    <row r="22" customFormat="1" spans="1:9">
      <c r="A22" s="15">
        <v>16</v>
      </c>
      <c r="B22" s="16" t="s">
        <v>121</v>
      </c>
      <c r="C22" s="17"/>
      <c r="D22" s="17"/>
      <c r="E22" s="17"/>
      <c r="F22" s="17"/>
      <c r="G22" s="17">
        <v>23000</v>
      </c>
      <c r="H22" s="17">
        <v>21</v>
      </c>
      <c r="I22" s="17">
        <f t="shared" si="0"/>
        <v>483000</v>
      </c>
    </row>
    <row r="23" customFormat="1" spans="1:9">
      <c r="A23" s="15">
        <v>17</v>
      </c>
      <c r="B23" s="16" t="s">
        <v>122</v>
      </c>
      <c r="C23" s="17"/>
      <c r="D23" s="17"/>
      <c r="E23" s="17"/>
      <c r="F23" s="17"/>
      <c r="G23" s="17">
        <v>29500</v>
      </c>
      <c r="H23" s="17">
        <v>1</v>
      </c>
      <c r="I23" s="17">
        <f t="shared" si="0"/>
        <v>29500</v>
      </c>
    </row>
    <row r="24" customFormat="1" spans="1:9">
      <c r="A24" s="15">
        <v>18</v>
      </c>
      <c r="B24" s="16" t="s">
        <v>123</v>
      </c>
      <c r="C24" s="17"/>
      <c r="D24" s="17"/>
      <c r="E24" s="17"/>
      <c r="F24" s="17"/>
      <c r="G24" s="17">
        <v>22250</v>
      </c>
      <c r="H24" s="17">
        <v>96</v>
      </c>
      <c r="I24" s="17">
        <f t="shared" si="0"/>
        <v>2136000</v>
      </c>
    </row>
    <row r="25" customFormat="1" spans="1:9">
      <c r="A25" s="15">
        <v>19</v>
      </c>
      <c r="B25" s="16" t="s">
        <v>124</v>
      </c>
      <c r="C25" s="17"/>
      <c r="D25" s="17"/>
      <c r="E25" s="17"/>
      <c r="F25" s="17"/>
      <c r="G25" s="17">
        <v>2750</v>
      </c>
      <c r="H25" s="17">
        <v>15</v>
      </c>
      <c r="I25" s="17">
        <f t="shared" si="0"/>
        <v>41250</v>
      </c>
    </row>
    <row r="26" customFormat="1" spans="1:9">
      <c r="A26" s="15">
        <v>20</v>
      </c>
      <c r="B26" s="16" t="s">
        <v>125</v>
      </c>
      <c r="C26" s="17"/>
      <c r="D26" s="17"/>
      <c r="E26" s="17"/>
      <c r="F26" s="17"/>
      <c r="G26" s="17">
        <v>5125</v>
      </c>
      <c r="H26" s="17"/>
      <c r="I26" s="17">
        <f t="shared" si="0"/>
        <v>0</v>
      </c>
    </row>
    <row r="27" customFormat="1" spans="1:9">
      <c r="A27" s="15">
        <v>21</v>
      </c>
      <c r="B27" s="16" t="s">
        <v>125</v>
      </c>
      <c r="C27" s="17"/>
      <c r="D27" s="17"/>
      <c r="E27" s="17"/>
      <c r="F27" s="17"/>
      <c r="G27" s="17">
        <v>4450</v>
      </c>
      <c r="H27" s="17"/>
      <c r="I27" s="17">
        <f t="shared" si="0"/>
        <v>0</v>
      </c>
    </row>
    <row r="28" customFormat="1" spans="1:9">
      <c r="A28" s="15">
        <v>22</v>
      </c>
      <c r="B28" s="16" t="s">
        <v>126</v>
      </c>
      <c r="C28" s="17"/>
      <c r="D28" s="17"/>
      <c r="E28" s="17"/>
      <c r="F28" s="17"/>
      <c r="G28" s="17">
        <v>17000</v>
      </c>
      <c r="H28" s="17"/>
      <c r="I28" s="17">
        <f t="shared" si="0"/>
        <v>0</v>
      </c>
    </row>
    <row r="29" customFormat="1" spans="1:9">
      <c r="A29" s="15">
        <v>23</v>
      </c>
      <c r="B29" s="16" t="s">
        <v>127</v>
      </c>
      <c r="C29" s="17"/>
      <c r="D29" s="17"/>
      <c r="E29" s="17"/>
      <c r="F29" s="17"/>
      <c r="G29" s="17">
        <v>7047</v>
      </c>
      <c r="H29" s="17"/>
      <c r="I29" s="17">
        <f t="shared" si="0"/>
        <v>0</v>
      </c>
    </row>
    <row r="30" customFormat="1" spans="1:9">
      <c r="A30" s="15"/>
      <c r="B30" s="16"/>
      <c r="C30" s="17"/>
      <c r="D30" s="17"/>
      <c r="E30" s="17"/>
      <c r="F30" s="17"/>
      <c r="G30" s="17"/>
      <c r="H30" s="17"/>
      <c r="I30" s="24">
        <f>SUM(I7:I29)</f>
        <v>16196070</v>
      </c>
    </row>
    <row r="31" s="4" customFormat="1" ht="18.75" spans="1:9">
      <c r="A31" s="18" t="s">
        <v>71</v>
      </c>
      <c r="B31" s="19" t="s">
        <v>128</v>
      </c>
      <c r="C31" s="20"/>
      <c r="D31" s="20"/>
      <c r="E31" s="20"/>
      <c r="F31" s="20"/>
      <c r="G31" s="20"/>
      <c r="H31" s="20"/>
      <c r="I31" s="20"/>
    </row>
    <row r="32" customFormat="1" spans="1:9">
      <c r="A32" s="15">
        <v>1</v>
      </c>
      <c r="B32" s="16" t="s">
        <v>100</v>
      </c>
      <c r="C32" s="17" t="s">
        <v>101</v>
      </c>
      <c r="D32" s="17" t="s">
        <v>102</v>
      </c>
      <c r="E32" s="17" t="s">
        <v>103</v>
      </c>
      <c r="F32" s="17" t="s">
        <v>104</v>
      </c>
      <c r="G32" s="17">
        <v>4660</v>
      </c>
      <c r="H32" s="17">
        <v>107</v>
      </c>
      <c r="I32" s="17">
        <f t="shared" ref="I32:I55" si="1">+H32*G32</f>
        <v>498620</v>
      </c>
    </row>
    <row r="33" customFormat="1" spans="1:9">
      <c r="A33" s="15">
        <v>2</v>
      </c>
      <c r="B33" s="16" t="s">
        <v>105</v>
      </c>
      <c r="C33" s="17"/>
      <c r="D33" s="17"/>
      <c r="E33" s="17" t="s">
        <v>106</v>
      </c>
      <c r="F33" s="17"/>
      <c r="G33" s="17">
        <v>9750</v>
      </c>
      <c r="H33" s="17">
        <v>5</v>
      </c>
      <c r="I33" s="17">
        <f t="shared" si="1"/>
        <v>48750</v>
      </c>
    </row>
    <row r="34" customFormat="1" spans="1:9">
      <c r="A34" s="15">
        <v>3</v>
      </c>
      <c r="B34" s="16" t="s">
        <v>107</v>
      </c>
      <c r="C34" s="17"/>
      <c r="D34" s="17"/>
      <c r="E34" s="17"/>
      <c r="F34" s="17" t="s">
        <v>108</v>
      </c>
      <c r="G34" s="17">
        <v>3000</v>
      </c>
      <c r="H34" s="17">
        <v>0</v>
      </c>
      <c r="I34" s="17">
        <f t="shared" si="1"/>
        <v>0</v>
      </c>
    </row>
    <row r="35" customFormat="1" spans="1:9">
      <c r="A35" s="15">
        <v>4</v>
      </c>
      <c r="B35" s="16" t="s">
        <v>109</v>
      </c>
      <c r="C35" s="17"/>
      <c r="D35" s="17"/>
      <c r="E35" s="17"/>
      <c r="F35" s="17"/>
      <c r="G35" s="17">
        <v>2120</v>
      </c>
      <c r="H35" s="17">
        <v>670</v>
      </c>
      <c r="I35" s="17">
        <f t="shared" si="1"/>
        <v>1420400</v>
      </c>
    </row>
    <row r="36" customFormat="1" spans="1:9">
      <c r="A36" s="15">
        <v>5</v>
      </c>
      <c r="B36" s="16" t="s">
        <v>110</v>
      </c>
      <c r="C36" s="17"/>
      <c r="D36" s="17"/>
      <c r="E36" s="17"/>
      <c r="F36" s="17"/>
      <c r="G36" s="17">
        <v>3750</v>
      </c>
      <c r="H36" s="17">
        <v>0</v>
      </c>
      <c r="I36" s="17">
        <f t="shared" si="1"/>
        <v>0</v>
      </c>
    </row>
    <row r="37" customFormat="1" spans="1:9">
      <c r="A37" s="15">
        <v>6</v>
      </c>
      <c r="B37" s="16" t="s">
        <v>111</v>
      </c>
      <c r="C37" s="17"/>
      <c r="D37" s="17"/>
      <c r="E37" s="17"/>
      <c r="F37" s="17"/>
      <c r="G37" s="17">
        <v>1800</v>
      </c>
      <c r="H37" s="17">
        <v>0</v>
      </c>
      <c r="I37" s="17">
        <f t="shared" si="1"/>
        <v>0</v>
      </c>
    </row>
    <row r="38" customFormat="1" spans="1:9">
      <c r="A38" s="15">
        <v>7</v>
      </c>
      <c r="B38" s="16" t="s">
        <v>112</v>
      </c>
      <c r="C38" s="17"/>
      <c r="D38" s="17"/>
      <c r="E38" s="17"/>
      <c r="F38" s="17"/>
      <c r="G38" s="17">
        <v>9000</v>
      </c>
      <c r="H38" s="17">
        <v>0</v>
      </c>
      <c r="I38" s="17">
        <f t="shared" si="1"/>
        <v>0</v>
      </c>
    </row>
    <row r="39" customFormat="1" spans="1:9">
      <c r="A39" s="15">
        <v>8</v>
      </c>
      <c r="B39" s="16" t="s">
        <v>113</v>
      </c>
      <c r="C39" s="17"/>
      <c r="D39" s="17"/>
      <c r="E39" s="17"/>
      <c r="F39" s="17" t="s">
        <v>114</v>
      </c>
      <c r="G39" s="17">
        <v>10000</v>
      </c>
      <c r="H39" s="17">
        <v>0</v>
      </c>
      <c r="I39" s="17">
        <f t="shared" si="1"/>
        <v>0</v>
      </c>
    </row>
    <row r="40" customFormat="1" spans="1:9">
      <c r="A40" s="15">
        <v>9</v>
      </c>
      <c r="B40" s="16" t="s">
        <v>113</v>
      </c>
      <c r="C40" s="17"/>
      <c r="D40" s="17"/>
      <c r="E40" s="17"/>
      <c r="F40" s="17" t="s">
        <v>115</v>
      </c>
      <c r="G40" s="17">
        <v>5500</v>
      </c>
      <c r="H40" s="17">
        <v>0</v>
      </c>
      <c r="I40" s="17">
        <f t="shared" si="1"/>
        <v>0</v>
      </c>
    </row>
    <row r="41" customFormat="1" spans="1:9">
      <c r="A41" s="15">
        <v>10</v>
      </c>
      <c r="B41" s="16" t="s">
        <v>113</v>
      </c>
      <c r="C41" s="17"/>
      <c r="D41" s="17"/>
      <c r="E41" s="17"/>
      <c r="F41" s="17" t="s">
        <v>116</v>
      </c>
      <c r="G41" s="17">
        <v>6350</v>
      </c>
      <c r="H41" s="17">
        <v>0</v>
      </c>
      <c r="I41" s="17">
        <f t="shared" si="1"/>
        <v>0</v>
      </c>
    </row>
    <row r="42" customFormat="1" spans="1:9">
      <c r="A42" s="15">
        <v>11</v>
      </c>
      <c r="B42" s="16" t="s">
        <v>113</v>
      </c>
      <c r="C42" s="17"/>
      <c r="D42" s="17"/>
      <c r="E42" s="17"/>
      <c r="F42" s="17" t="s">
        <v>117</v>
      </c>
      <c r="G42" s="17">
        <v>11000</v>
      </c>
      <c r="H42" s="17">
        <v>0</v>
      </c>
      <c r="I42" s="17">
        <f t="shared" si="1"/>
        <v>0</v>
      </c>
    </row>
    <row r="43" customFormat="1" spans="1:9">
      <c r="A43" s="15">
        <v>12</v>
      </c>
      <c r="B43" s="16" t="s">
        <v>113</v>
      </c>
      <c r="C43" s="17"/>
      <c r="D43" s="17"/>
      <c r="E43" s="17"/>
      <c r="F43" s="17" t="s">
        <v>117</v>
      </c>
      <c r="G43" s="17">
        <v>6990</v>
      </c>
      <c r="H43" s="17">
        <v>0</v>
      </c>
      <c r="I43" s="17">
        <f t="shared" si="1"/>
        <v>0</v>
      </c>
    </row>
    <row r="44" customFormat="1" spans="1:9">
      <c r="A44" s="15">
        <v>13</v>
      </c>
      <c r="B44" s="16" t="s">
        <v>118</v>
      </c>
      <c r="C44" s="17"/>
      <c r="D44" s="17"/>
      <c r="E44" s="17"/>
      <c r="F44" s="17"/>
      <c r="G44" s="17">
        <v>11175</v>
      </c>
      <c r="H44" s="17">
        <v>0</v>
      </c>
      <c r="I44" s="17">
        <f t="shared" si="1"/>
        <v>0</v>
      </c>
    </row>
    <row r="45" customFormat="1" spans="1:9">
      <c r="A45" s="15">
        <v>14</v>
      </c>
      <c r="B45" s="16" t="s">
        <v>119</v>
      </c>
      <c r="C45" s="17"/>
      <c r="D45" s="17"/>
      <c r="E45" s="17"/>
      <c r="F45" s="17"/>
      <c r="G45" s="17">
        <v>16500</v>
      </c>
      <c r="H45" s="17">
        <v>2</v>
      </c>
      <c r="I45" s="17">
        <f t="shared" si="1"/>
        <v>33000</v>
      </c>
    </row>
    <row r="46" customFormat="1" spans="1:9">
      <c r="A46" s="15">
        <v>15</v>
      </c>
      <c r="B46" s="16" t="s">
        <v>120</v>
      </c>
      <c r="C46" s="17"/>
      <c r="D46" s="17"/>
      <c r="E46" s="17"/>
      <c r="F46" s="17"/>
      <c r="G46" s="17">
        <v>12700</v>
      </c>
      <c r="H46" s="17">
        <v>0</v>
      </c>
      <c r="I46" s="17">
        <f t="shared" si="1"/>
        <v>0</v>
      </c>
    </row>
    <row r="47" customFormat="1" spans="1:9">
      <c r="A47" s="15">
        <v>16</v>
      </c>
      <c r="B47" s="16" t="s">
        <v>121</v>
      </c>
      <c r="C47" s="17"/>
      <c r="D47" s="17"/>
      <c r="E47" s="17"/>
      <c r="F47" s="17"/>
      <c r="G47" s="17">
        <v>23000</v>
      </c>
      <c r="H47" s="17">
        <v>18</v>
      </c>
      <c r="I47" s="17">
        <f t="shared" si="1"/>
        <v>414000</v>
      </c>
    </row>
    <row r="48" customFormat="1" spans="1:9">
      <c r="A48" s="15">
        <v>17</v>
      </c>
      <c r="B48" s="16" t="s">
        <v>122</v>
      </c>
      <c r="C48" s="17"/>
      <c r="D48" s="17"/>
      <c r="E48" s="17"/>
      <c r="F48" s="17"/>
      <c r="G48" s="17">
        <v>29500</v>
      </c>
      <c r="H48" s="17">
        <v>0</v>
      </c>
      <c r="I48" s="17">
        <f t="shared" si="1"/>
        <v>0</v>
      </c>
    </row>
    <row r="49" customFormat="1" spans="1:9">
      <c r="A49" s="15">
        <v>18</v>
      </c>
      <c r="B49" s="16" t="s">
        <v>123</v>
      </c>
      <c r="C49" s="17"/>
      <c r="D49" s="17"/>
      <c r="E49" s="17"/>
      <c r="F49" s="17"/>
      <c r="G49" s="17">
        <v>22250</v>
      </c>
      <c r="H49" s="17">
        <v>0</v>
      </c>
      <c r="I49" s="17">
        <f t="shared" si="1"/>
        <v>0</v>
      </c>
    </row>
    <row r="50" customFormat="1" spans="1:9">
      <c r="A50" s="15">
        <v>19</v>
      </c>
      <c r="B50" s="16" t="s">
        <v>124</v>
      </c>
      <c r="C50" s="17"/>
      <c r="D50" s="17"/>
      <c r="E50" s="17"/>
      <c r="F50" s="17"/>
      <c r="G50" s="17">
        <v>2750</v>
      </c>
      <c r="H50" s="17">
        <v>0</v>
      </c>
      <c r="I50" s="17">
        <f t="shared" si="1"/>
        <v>0</v>
      </c>
    </row>
    <row r="51" customFormat="1" spans="1:9">
      <c r="A51" s="15">
        <v>20</v>
      </c>
      <c r="B51" s="16" t="s">
        <v>125</v>
      </c>
      <c r="C51" s="17"/>
      <c r="D51" s="17"/>
      <c r="E51" s="17"/>
      <c r="F51" s="17"/>
      <c r="G51" s="17">
        <v>5125</v>
      </c>
      <c r="H51" s="17">
        <v>3246</v>
      </c>
      <c r="I51" s="17">
        <f t="shared" si="1"/>
        <v>16635750</v>
      </c>
    </row>
    <row r="52" customFormat="1" spans="1:9">
      <c r="A52" s="15">
        <v>21</v>
      </c>
      <c r="B52" s="16" t="s">
        <v>125</v>
      </c>
      <c r="C52" s="17"/>
      <c r="D52" s="17"/>
      <c r="E52" s="17"/>
      <c r="F52" s="17"/>
      <c r="G52" s="17">
        <v>4450</v>
      </c>
      <c r="H52" s="17">
        <v>289</v>
      </c>
      <c r="I52" s="17">
        <f t="shared" si="1"/>
        <v>1286050</v>
      </c>
    </row>
    <row r="53" customFormat="1" spans="1:9">
      <c r="A53" s="15">
        <v>22</v>
      </c>
      <c r="B53" s="16" t="s">
        <v>126</v>
      </c>
      <c r="C53" s="17"/>
      <c r="D53" s="17"/>
      <c r="E53" s="17"/>
      <c r="F53" s="17"/>
      <c r="G53" s="17">
        <v>17000</v>
      </c>
      <c r="H53" s="17">
        <v>17</v>
      </c>
      <c r="I53" s="17">
        <f t="shared" si="1"/>
        <v>289000</v>
      </c>
    </row>
    <row r="54" customFormat="1" spans="1:9">
      <c r="A54" s="15">
        <v>23</v>
      </c>
      <c r="B54" s="16" t="s">
        <v>127</v>
      </c>
      <c r="C54" s="17"/>
      <c r="D54" s="17"/>
      <c r="E54" s="17"/>
      <c r="F54" s="17"/>
      <c r="G54" s="17">
        <v>7047</v>
      </c>
      <c r="H54" s="17">
        <v>112</v>
      </c>
      <c r="I54" s="17">
        <f t="shared" si="1"/>
        <v>789264</v>
      </c>
    </row>
    <row r="55" s="4" customFormat="1" spans="1:9">
      <c r="A55" s="18"/>
      <c r="B55" s="21"/>
      <c r="C55" s="20"/>
      <c r="D55" s="20"/>
      <c r="E55" s="20"/>
      <c r="F55" s="20"/>
      <c r="G55" s="20"/>
      <c r="H55" s="20"/>
      <c r="I55" s="25">
        <f>SUM(I32:I54)</f>
        <v>21414834</v>
      </c>
    </row>
    <row r="56" s="6" customFormat="1" ht="18.75" spans="1:9">
      <c r="A56" s="22" t="s">
        <v>74</v>
      </c>
      <c r="B56" s="19" t="s">
        <v>129</v>
      </c>
      <c r="C56" s="23"/>
      <c r="D56" s="23"/>
      <c r="E56" s="23"/>
      <c r="F56" s="23"/>
      <c r="G56" s="23"/>
      <c r="H56" s="23"/>
      <c r="I56" s="23"/>
    </row>
    <row r="57" customFormat="1" spans="1:9">
      <c r="A57" s="15"/>
      <c r="B57" s="16"/>
      <c r="C57" s="17"/>
      <c r="D57" s="17"/>
      <c r="E57" s="17"/>
      <c r="F57" s="17"/>
      <c r="G57" s="17"/>
      <c r="H57" s="17"/>
      <c r="I57" s="17"/>
    </row>
    <row r="58" customFormat="1" spans="1:9">
      <c r="A58" s="15"/>
      <c r="B58" s="16" t="s">
        <v>126</v>
      </c>
      <c r="C58" s="17"/>
      <c r="D58" s="17"/>
      <c r="E58" s="17"/>
      <c r="F58" s="17" t="s">
        <v>130</v>
      </c>
      <c r="G58" s="17">
        <v>37000</v>
      </c>
      <c r="H58" s="17">
        <v>3</v>
      </c>
      <c r="I58" s="17">
        <f>+H58*G58</f>
        <v>111000</v>
      </c>
    </row>
    <row r="59" customFormat="1" spans="1:9">
      <c r="A59" s="15"/>
      <c r="B59" s="16"/>
      <c r="C59" s="17"/>
      <c r="D59" s="17"/>
      <c r="E59" s="17"/>
      <c r="F59" s="17" t="s">
        <v>131</v>
      </c>
      <c r="G59" s="17">
        <v>26000</v>
      </c>
      <c r="H59" s="17">
        <v>2</v>
      </c>
      <c r="I59" s="17">
        <f t="shared" ref="I59:I69" si="2">+H59*G59</f>
        <v>52000</v>
      </c>
    </row>
    <row r="60" customFormat="1" spans="1:9">
      <c r="A60" s="15"/>
      <c r="B60" s="16" t="s">
        <v>107</v>
      </c>
      <c r="C60" s="17"/>
      <c r="D60" s="17"/>
      <c r="E60" s="17"/>
      <c r="F60" s="17"/>
      <c r="G60" s="17">
        <v>3000</v>
      </c>
      <c r="H60" s="17">
        <v>16</v>
      </c>
      <c r="I60" s="17">
        <f t="shared" si="2"/>
        <v>48000</v>
      </c>
    </row>
    <row r="61" customFormat="1" spans="1:9">
      <c r="A61" s="15"/>
      <c r="B61" s="16" t="s">
        <v>111</v>
      </c>
      <c r="C61" s="17"/>
      <c r="D61" s="17"/>
      <c r="E61" s="17"/>
      <c r="F61" s="17"/>
      <c r="G61" s="17">
        <v>2900</v>
      </c>
      <c r="H61" s="17">
        <v>20</v>
      </c>
      <c r="I61" s="17">
        <f t="shared" si="2"/>
        <v>58000</v>
      </c>
    </row>
    <row r="62" customFormat="1" spans="1:9">
      <c r="A62" s="15"/>
      <c r="B62" s="16" t="s">
        <v>118</v>
      </c>
      <c r="C62" s="17"/>
      <c r="D62" s="17"/>
      <c r="E62" s="17"/>
      <c r="F62" s="17"/>
      <c r="G62" s="17">
        <v>12500</v>
      </c>
      <c r="H62" s="17">
        <v>5</v>
      </c>
      <c r="I62" s="17">
        <f t="shared" si="2"/>
        <v>62500</v>
      </c>
    </row>
    <row r="63" customFormat="1" spans="1:9">
      <c r="A63" s="15"/>
      <c r="B63" s="16" t="s">
        <v>132</v>
      </c>
      <c r="C63" s="17"/>
      <c r="D63" s="17"/>
      <c r="E63" s="17"/>
      <c r="F63" s="17"/>
      <c r="G63" s="17">
        <v>17000</v>
      </c>
      <c r="H63" s="17">
        <v>4</v>
      </c>
      <c r="I63" s="17">
        <f t="shared" si="2"/>
        <v>68000</v>
      </c>
    </row>
    <row r="64" customFormat="1" spans="1:9">
      <c r="A64" s="15"/>
      <c r="B64" s="16" t="s">
        <v>120</v>
      </c>
      <c r="C64" s="17"/>
      <c r="D64" s="17"/>
      <c r="E64" s="17"/>
      <c r="F64" s="17" t="s">
        <v>133</v>
      </c>
      <c r="G64" s="17">
        <v>75000</v>
      </c>
      <c r="H64" s="17">
        <v>1</v>
      </c>
      <c r="I64" s="17">
        <f t="shared" si="2"/>
        <v>75000</v>
      </c>
    </row>
    <row r="65" s="7" customFormat="1" spans="1:9">
      <c r="A65" s="17"/>
      <c r="B65" s="26" t="s">
        <v>121</v>
      </c>
      <c r="C65" s="17"/>
      <c r="D65" s="17"/>
      <c r="E65" s="17"/>
      <c r="F65" s="17"/>
      <c r="G65" s="27">
        <v>35000</v>
      </c>
      <c r="H65" s="27">
        <v>16</v>
      </c>
      <c r="I65" s="17">
        <f t="shared" si="2"/>
        <v>560000</v>
      </c>
    </row>
    <row r="66" s="7" customFormat="1" spans="1:9">
      <c r="A66" s="17"/>
      <c r="B66" s="26" t="s">
        <v>134</v>
      </c>
      <c r="C66" s="17"/>
      <c r="D66" s="17"/>
      <c r="E66" s="17"/>
      <c r="F66" s="17"/>
      <c r="G66" s="17">
        <v>9500</v>
      </c>
      <c r="H66" s="17">
        <v>76</v>
      </c>
      <c r="I66" s="17">
        <f t="shared" si="2"/>
        <v>722000</v>
      </c>
    </row>
    <row r="67" s="7" customFormat="1" spans="1:9">
      <c r="A67" s="17"/>
      <c r="B67" s="26" t="s">
        <v>135</v>
      </c>
      <c r="C67" s="17"/>
      <c r="D67" s="17"/>
      <c r="E67" s="17"/>
      <c r="F67" s="17" t="s">
        <v>136</v>
      </c>
      <c r="G67" s="17">
        <v>42178</v>
      </c>
      <c r="H67" s="17">
        <v>56</v>
      </c>
      <c r="I67" s="17">
        <f t="shared" si="2"/>
        <v>2361968</v>
      </c>
    </row>
    <row r="68" s="7" customFormat="1" spans="1:9">
      <c r="A68" s="17"/>
      <c r="B68" s="26" t="s">
        <v>137</v>
      </c>
      <c r="C68" s="17"/>
      <c r="D68" s="17"/>
      <c r="E68" s="17"/>
      <c r="F68" s="17" t="s">
        <v>138</v>
      </c>
      <c r="G68" s="17">
        <v>33169</v>
      </c>
      <c r="H68" s="17">
        <v>1</v>
      </c>
      <c r="I68" s="17">
        <f t="shared" si="2"/>
        <v>33169</v>
      </c>
    </row>
    <row r="69" s="7" customFormat="1" spans="1:9">
      <c r="A69" s="17"/>
      <c r="B69" s="26" t="s">
        <v>139</v>
      </c>
      <c r="C69" s="17"/>
      <c r="D69" s="17"/>
      <c r="E69" s="17"/>
      <c r="F69" s="17" t="s">
        <v>140</v>
      </c>
      <c r="G69" s="17">
        <v>21703</v>
      </c>
      <c r="H69" s="17">
        <v>1</v>
      </c>
      <c r="I69" s="17">
        <f t="shared" si="2"/>
        <v>21703</v>
      </c>
    </row>
    <row r="70" s="7" customFormat="1" spans="1:9">
      <c r="A70" s="17"/>
      <c r="B70" s="26" t="s">
        <v>141</v>
      </c>
      <c r="C70" s="17"/>
      <c r="D70" s="17"/>
      <c r="E70" s="17"/>
      <c r="F70" s="7" t="s">
        <v>142</v>
      </c>
      <c r="G70" s="7">
        <v>45045</v>
      </c>
      <c r="H70" s="17">
        <v>3</v>
      </c>
      <c r="I70" s="17">
        <f t="shared" ref="I70:I78" si="3">+H70*G70</f>
        <v>135135</v>
      </c>
    </row>
    <row r="71" s="7" customFormat="1" spans="1:9">
      <c r="A71" s="17"/>
      <c r="B71" s="26" t="s">
        <v>143</v>
      </c>
      <c r="C71" s="17"/>
      <c r="D71" s="17"/>
      <c r="E71" s="17"/>
      <c r="F71" s="17" t="s">
        <v>144</v>
      </c>
      <c r="G71" s="17">
        <v>41359</v>
      </c>
      <c r="H71" s="17">
        <v>1</v>
      </c>
      <c r="I71" s="17">
        <f t="shared" si="3"/>
        <v>41359</v>
      </c>
    </row>
    <row r="72" s="7" customFormat="1" spans="1:9">
      <c r="A72" s="17"/>
      <c r="B72" s="26" t="s">
        <v>145</v>
      </c>
      <c r="C72" s="17"/>
      <c r="D72" s="17"/>
      <c r="E72" s="17"/>
      <c r="F72" s="17" t="s">
        <v>146</v>
      </c>
      <c r="G72" s="17">
        <v>35135</v>
      </c>
      <c r="H72" s="17">
        <v>8</v>
      </c>
      <c r="I72" s="17">
        <f t="shared" si="3"/>
        <v>281080</v>
      </c>
    </row>
    <row r="73" s="7" customFormat="1" spans="1:9">
      <c r="A73" s="17"/>
      <c r="B73" s="26" t="s">
        <v>147</v>
      </c>
      <c r="C73" s="17"/>
      <c r="D73" s="17"/>
      <c r="E73" s="17"/>
      <c r="F73" s="17">
        <v>1785</v>
      </c>
      <c r="G73" s="17">
        <v>42178</v>
      </c>
      <c r="H73" s="17">
        <v>1</v>
      </c>
      <c r="I73" s="17">
        <f t="shared" si="3"/>
        <v>42178</v>
      </c>
    </row>
    <row r="74" s="7" customFormat="1" spans="1:9">
      <c r="A74" s="17"/>
      <c r="B74" s="26" t="s">
        <v>148</v>
      </c>
      <c r="C74" s="17"/>
      <c r="D74" s="17"/>
      <c r="E74" s="17"/>
      <c r="F74" s="17">
        <v>1800</v>
      </c>
      <c r="G74" s="17">
        <v>41389</v>
      </c>
      <c r="H74" s="17">
        <v>1</v>
      </c>
      <c r="I74" s="17">
        <f t="shared" si="3"/>
        <v>41389</v>
      </c>
    </row>
    <row r="75" s="7" customFormat="1" spans="1:9">
      <c r="A75" s="17"/>
      <c r="B75" s="26" t="s">
        <v>149</v>
      </c>
      <c r="C75" s="17"/>
      <c r="D75" s="17"/>
      <c r="E75" s="17"/>
      <c r="F75" s="17">
        <v>595</v>
      </c>
      <c r="G75" s="17">
        <v>22031</v>
      </c>
      <c r="H75" s="17">
        <v>1</v>
      </c>
      <c r="I75" s="17">
        <f t="shared" si="3"/>
        <v>22031</v>
      </c>
    </row>
    <row r="76" s="7" customFormat="1" spans="1:9">
      <c r="A76" s="17"/>
      <c r="B76" s="26" t="s">
        <v>150</v>
      </c>
      <c r="C76" s="17"/>
      <c r="D76" s="17"/>
      <c r="E76" s="17"/>
      <c r="F76" s="17">
        <v>1380</v>
      </c>
      <c r="G76" s="17">
        <v>38083</v>
      </c>
      <c r="H76" s="17">
        <v>1</v>
      </c>
      <c r="I76" s="17">
        <f t="shared" si="3"/>
        <v>38083</v>
      </c>
    </row>
    <row r="77" spans="1:9">
      <c r="A77" s="15"/>
      <c r="B77" s="26" t="s">
        <v>151</v>
      </c>
      <c r="C77" s="17"/>
      <c r="D77" s="17"/>
      <c r="E77" s="17"/>
      <c r="F77" s="17">
        <v>1995</v>
      </c>
      <c r="G77" s="17">
        <v>45045</v>
      </c>
      <c r="H77" s="17">
        <v>1</v>
      </c>
      <c r="I77" s="17">
        <f t="shared" si="3"/>
        <v>45045</v>
      </c>
    </row>
    <row r="78" spans="1:9">
      <c r="A78" s="15"/>
      <c r="B78" s="26" t="s">
        <v>152</v>
      </c>
      <c r="C78" s="17"/>
      <c r="D78" s="17"/>
      <c r="E78" s="17"/>
      <c r="F78" s="17">
        <v>1730</v>
      </c>
      <c r="G78" s="17">
        <v>42178</v>
      </c>
      <c r="H78" s="17">
        <v>1</v>
      </c>
      <c r="I78" s="17">
        <f t="shared" si="3"/>
        <v>42178</v>
      </c>
    </row>
    <row r="79" spans="1:9">
      <c r="A79" s="15"/>
      <c r="B79" s="16" t="s">
        <v>153</v>
      </c>
      <c r="C79" s="17"/>
      <c r="D79" s="17"/>
      <c r="E79" s="17"/>
      <c r="G79" s="17"/>
      <c r="H79" s="17"/>
      <c r="I79" s="17"/>
    </row>
    <row r="80" spans="1:9">
      <c r="A80" s="15"/>
      <c r="B80" s="16" t="s">
        <v>154</v>
      </c>
      <c r="C80" s="17"/>
      <c r="D80" s="17"/>
      <c r="E80" s="17"/>
      <c r="F80" s="17" t="s">
        <v>155</v>
      </c>
      <c r="G80" s="17">
        <v>29074</v>
      </c>
      <c r="H80" s="17">
        <v>13</v>
      </c>
      <c r="I80" s="17">
        <f t="shared" ref="I80:I83" si="4">+H80*G80</f>
        <v>377962</v>
      </c>
    </row>
    <row r="81" spans="1:9">
      <c r="A81" s="15"/>
      <c r="B81" s="16" t="s">
        <v>154</v>
      </c>
      <c r="C81" s="17"/>
      <c r="D81" s="17"/>
      <c r="E81" s="17"/>
      <c r="F81" s="17" t="s">
        <v>156</v>
      </c>
      <c r="G81" s="17">
        <v>29074</v>
      </c>
      <c r="H81" s="17">
        <v>2</v>
      </c>
      <c r="I81" s="17">
        <f t="shared" si="4"/>
        <v>58148</v>
      </c>
    </row>
    <row r="82" spans="1:9">
      <c r="A82" s="15"/>
      <c r="B82" s="16" t="s">
        <v>157</v>
      </c>
      <c r="C82" s="17"/>
      <c r="D82" s="17"/>
      <c r="E82" s="17"/>
      <c r="F82" s="17" t="s">
        <v>158</v>
      </c>
      <c r="G82" s="17">
        <v>23126</v>
      </c>
      <c r="H82" s="17">
        <v>1</v>
      </c>
      <c r="I82" s="17">
        <f t="shared" si="4"/>
        <v>23126</v>
      </c>
    </row>
    <row r="83" spans="1:9">
      <c r="A83" s="15"/>
      <c r="B83" s="16" t="s">
        <v>159</v>
      </c>
      <c r="C83" s="17"/>
      <c r="D83" s="17"/>
      <c r="E83" s="17"/>
      <c r="F83" s="17" t="s">
        <v>160</v>
      </c>
      <c r="G83" s="17">
        <v>27764</v>
      </c>
      <c r="H83" s="17">
        <v>1</v>
      </c>
      <c r="I83" s="17">
        <f t="shared" si="4"/>
        <v>27764</v>
      </c>
    </row>
    <row r="84" spans="1:9">
      <c r="A84" s="15"/>
      <c r="B84" s="16" t="s">
        <v>161</v>
      </c>
      <c r="C84" s="17"/>
      <c r="D84" s="17"/>
      <c r="E84" s="17"/>
      <c r="F84" s="17"/>
      <c r="G84" s="17"/>
      <c r="H84" s="17"/>
      <c r="I84" s="17"/>
    </row>
    <row r="85" spans="1:9">
      <c r="A85" s="15"/>
      <c r="B85" s="16" t="s">
        <v>154</v>
      </c>
      <c r="C85" s="17"/>
      <c r="D85" s="17"/>
      <c r="E85" s="17"/>
      <c r="F85" s="17" t="s">
        <v>155</v>
      </c>
      <c r="G85" s="17">
        <v>29074</v>
      </c>
      <c r="H85" s="17">
        <v>15</v>
      </c>
      <c r="I85" s="17">
        <f t="shared" ref="I85:I88" si="5">+H85*G85</f>
        <v>436110</v>
      </c>
    </row>
    <row r="86" spans="1:9">
      <c r="A86" s="15"/>
      <c r="B86" s="16" t="s">
        <v>162</v>
      </c>
      <c r="C86" s="17"/>
      <c r="D86" s="17"/>
      <c r="E86" s="17"/>
      <c r="F86" s="17" t="s">
        <v>163</v>
      </c>
      <c r="G86" s="17">
        <v>25389</v>
      </c>
      <c r="H86" s="17">
        <v>1</v>
      </c>
      <c r="I86" s="17">
        <f t="shared" si="5"/>
        <v>25389</v>
      </c>
    </row>
    <row r="87" spans="1:9">
      <c r="A87" s="15"/>
      <c r="B87" s="16" t="s">
        <v>164</v>
      </c>
      <c r="C87" s="17"/>
      <c r="D87" s="17"/>
      <c r="E87" s="17"/>
      <c r="F87" s="17" t="s">
        <v>163</v>
      </c>
      <c r="G87" s="17">
        <v>25389</v>
      </c>
      <c r="H87" s="17">
        <v>1</v>
      </c>
      <c r="I87" s="17">
        <f t="shared" si="5"/>
        <v>25389</v>
      </c>
    </row>
    <row r="88" spans="1:9">
      <c r="A88" s="15"/>
      <c r="B88" s="16" t="s">
        <v>165</v>
      </c>
      <c r="C88" s="17"/>
      <c r="D88" s="17"/>
      <c r="E88" s="17"/>
      <c r="F88" s="17" t="s">
        <v>166</v>
      </c>
      <c r="G88" s="17">
        <v>27027</v>
      </c>
      <c r="H88" s="17">
        <v>3</v>
      </c>
      <c r="I88" s="17">
        <f t="shared" si="5"/>
        <v>81081</v>
      </c>
    </row>
    <row r="89" spans="1:9">
      <c r="A89" s="15"/>
      <c r="B89" s="16" t="s">
        <v>161</v>
      </c>
      <c r="C89" s="17"/>
      <c r="D89" s="17"/>
      <c r="E89" s="17"/>
      <c r="F89" s="17"/>
      <c r="G89" s="17"/>
      <c r="H89" s="17"/>
      <c r="I89" s="17"/>
    </row>
    <row r="90" spans="1:9">
      <c r="A90" s="15"/>
      <c r="B90" s="16" t="s">
        <v>154</v>
      </c>
      <c r="C90" s="17"/>
      <c r="D90" s="17"/>
      <c r="E90" s="17"/>
      <c r="F90" s="17" t="s">
        <v>155</v>
      </c>
      <c r="G90" s="17">
        <v>29074</v>
      </c>
      <c r="H90" s="17">
        <v>9</v>
      </c>
      <c r="I90" s="17">
        <f t="shared" ref="I90:I93" si="6">+H90*G90</f>
        <v>261666</v>
      </c>
    </row>
    <row r="91" spans="1:9">
      <c r="A91" s="15"/>
      <c r="B91" s="16" t="s">
        <v>157</v>
      </c>
      <c r="C91" s="17"/>
      <c r="D91" s="17"/>
      <c r="E91" s="17"/>
      <c r="F91" s="17" t="s">
        <v>158</v>
      </c>
      <c r="G91" s="17">
        <v>25389</v>
      </c>
      <c r="H91" s="17">
        <v>1</v>
      </c>
      <c r="I91" s="17">
        <f t="shared" si="6"/>
        <v>25389</v>
      </c>
    </row>
    <row r="92" spans="1:9">
      <c r="A92" s="15"/>
      <c r="B92" s="16" t="s">
        <v>167</v>
      </c>
      <c r="C92" s="17"/>
      <c r="D92" s="17"/>
      <c r="E92" s="17"/>
      <c r="F92" s="17" t="s">
        <v>168</v>
      </c>
      <c r="G92" s="17">
        <v>27027</v>
      </c>
      <c r="H92" s="17">
        <v>1</v>
      </c>
      <c r="I92" s="17">
        <f t="shared" si="6"/>
        <v>27027</v>
      </c>
    </row>
    <row r="93" spans="1:9">
      <c r="A93" s="15"/>
      <c r="B93" s="16" t="s">
        <v>169</v>
      </c>
      <c r="C93" s="17"/>
      <c r="D93" s="17"/>
      <c r="E93" s="17"/>
      <c r="F93" s="17" t="s">
        <v>170</v>
      </c>
      <c r="G93" s="17">
        <v>25389</v>
      </c>
      <c r="H93" s="17">
        <v>1</v>
      </c>
      <c r="I93" s="17">
        <f t="shared" si="6"/>
        <v>25389</v>
      </c>
    </row>
    <row r="94" spans="1:9">
      <c r="A94" s="15"/>
      <c r="B94" s="16" t="s">
        <v>161</v>
      </c>
      <c r="C94" s="17"/>
      <c r="D94" s="17"/>
      <c r="E94" s="17"/>
      <c r="F94" s="17"/>
      <c r="G94" s="17"/>
      <c r="H94" s="17"/>
      <c r="I94" s="17"/>
    </row>
    <row r="95" spans="1:9">
      <c r="A95" s="15"/>
      <c r="B95" s="16" t="s">
        <v>154</v>
      </c>
      <c r="C95" s="17"/>
      <c r="D95" s="17"/>
      <c r="E95" s="17"/>
      <c r="F95" s="17" t="s">
        <v>155</v>
      </c>
      <c r="G95" s="17">
        <v>29074</v>
      </c>
      <c r="H95" s="17">
        <v>16</v>
      </c>
      <c r="I95" s="17">
        <f t="shared" ref="I95:I102" si="7">+H95*G95</f>
        <v>465184</v>
      </c>
    </row>
    <row r="96" spans="1:9">
      <c r="A96" s="15"/>
      <c r="B96" s="16" t="s">
        <v>164</v>
      </c>
      <c r="C96" s="17"/>
      <c r="D96" s="17"/>
      <c r="E96" s="17"/>
      <c r="F96" s="17" t="s">
        <v>163</v>
      </c>
      <c r="G96" s="17">
        <v>25389</v>
      </c>
      <c r="H96" s="17">
        <v>1</v>
      </c>
      <c r="I96" s="17">
        <f t="shared" si="7"/>
        <v>25389</v>
      </c>
    </row>
    <row r="97" spans="1:9">
      <c r="A97" s="15"/>
      <c r="B97" s="16" t="s">
        <v>165</v>
      </c>
      <c r="C97" s="17"/>
      <c r="D97" s="17"/>
      <c r="E97" s="17"/>
      <c r="F97" s="17" t="s">
        <v>166</v>
      </c>
      <c r="G97" s="17">
        <v>26044</v>
      </c>
      <c r="H97" s="17">
        <v>1</v>
      </c>
      <c r="I97" s="17">
        <f t="shared" si="7"/>
        <v>26044</v>
      </c>
    </row>
    <row r="98" spans="1:9">
      <c r="A98" s="15"/>
      <c r="B98" s="16" t="s">
        <v>171</v>
      </c>
      <c r="C98" s="17"/>
      <c r="D98" s="17"/>
      <c r="E98" s="17"/>
      <c r="F98" s="17" t="s">
        <v>130</v>
      </c>
      <c r="G98" s="17">
        <v>65000</v>
      </c>
      <c r="H98" s="17">
        <v>6</v>
      </c>
      <c r="I98" s="17">
        <f t="shared" si="7"/>
        <v>390000</v>
      </c>
    </row>
    <row r="99" spans="1:9">
      <c r="A99" s="15"/>
      <c r="B99" s="16" t="s">
        <v>172</v>
      </c>
      <c r="C99" s="17"/>
      <c r="D99" s="17"/>
      <c r="E99" s="17"/>
      <c r="F99" s="17" t="s">
        <v>173</v>
      </c>
      <c r="G99" s="17">
        <v>45000</v>
      </c>
      <c r="H99" s="17">
        <v>6</v>
      </c>
      <c r="I99" s="17">
        <f t="shared" si="7"/>
        <v>270000</v>
      </c>
    </row>
    <row r="100" spans="1:9">
      <c r="A100" s="15"/>
      <c r="B100" s="16" t="s">
        <v>174</v>
      </c>
      <c r="C100" s="17"/>
      <c r="D100" s="17"/>
      <c r="E100" s="17"/>
      <c r="F100" s="17" t="s">
        <v>175</v>
      </c>
      <c r="G100" s="17">
        <v>49500</v>
      </c>
      <c r="H100" s="17">
        <v>1</v>
      </c>
      <c r="I100" s="17">
        <f t="shared" si="7"/>
        <v>49500</v>
      </c>
    </row>
    <row r="101" spans="1:9">
      <c r="A101" s="15"/>
      <c r="B101" s="16" t="s">
        <v>120</v>
      </c>
      <c r="C101" s="17"/>
      <c r="D101" s="17"/>
      <c r="E101" s="17"/>
      <c r="F101" s="17" t="s">
        <v>176</v>
      </c>
      <c r="G101" s="17">
        <v>45000</v>
      </c>
      <c r="H101" s="17">
        <v>13</v>
      </c>
      <c r="I101" s="17">
        <f t="shared" si="7"/>
        <v>585000</v>
      </c>
    </row>
    <row r="102" spans="1:9">
      <c r="A102" s="15"/>
      <c r="B102" s="16" t="s">
        <v>177</v>
      </c>
      <c r="C102" s="17"/>
      <c r="D102" s="17"/>
      <c r="E102" s="17"/>
      <c r="F102" s="17" t="s">
        <v>178</v>
      </c>
      <c r="G102" s="17">
        <v>12000</v>
      </c>
      <c r="H102" s="17">
        <v>22</v>
      </c>
      <c r="I102" s="17">
        <f t="shared" si="7"/>
        <v>264000</v>
      </c>
    </row>
    <row r="103" spans="1:9">
      <c r="A103" s="15"/>
      <c r="B103" s="16" t="s">
        <v>179</v>
      </c>
      <c r="C103" s="17"/>
      <c r="D103" s="17"/>
      <c r="E103" s="17"/>
      <c r="F103" s="17"/>
      <c r="G103" s="17"/>
      <c r="H103" s="17"/>
      <c r="I103" s="17"/>
    </row>
    <row r="104" spans="1:9">
      <c r="A104" s="15"/>
      <c r="B104" s="16" t="s">
        <v>180</v>
      </c>
      <c r="C104" s="17"/>
      <c r="D104" s="17"/>
      <c r="E104" s="17"/>
      <c r="F104" s="17"/>
      <c r="G104" s="17">
        <v>66150</v>
      </c>
      <c r="H104" s="17">
        <v>2</v>
      </c>
      <c r="I104" s="17">
        <f>+H104*G104</f>
        <v>132300</v>
      </c>
    </row>
    <row r="105" spans="1:9">
      <c r="A105" s="15"/>
      <c r="B105" s="16" t="s">
        <v>181</v>
      </c>
      <c r="C105" s="17"/>
      <c r="D105" s="17"/>
      <c r="E105" s="17"/>
      <c r="F105" s="17"/>
      <c r="G105" s="17">
        <v>112500</v>
      </c>
      <c r="H105" s="17">
        <v>14</v>
      </c>
      <c r="I105" s="17">
        <f t="shared" ref="I104:I124" si="8">+H105*G105</f>
        <v>1575000</v>
      </c>
    </row>
    <row r="106" spans="1:9">
      <c r="A106" s="15"/>
      <c r="B106" s="16" t="s">
        <v>182</v>
      </c>
      <c r="C106" s="17"/>
      <c r="D106" s="17"/>
      <c r="E106" s="17"/>
      <c r="F106" s="17"/>
      <c r="G106" s="17">
        <v>97200</v>
      </c>
      <c r="H106" s="17">
        <v>13</v>
      </c>
      <c r="I106" s="17">
        <f t="shared" si="8"/>
        <v>1263600</v>
      </c>
    </row>
    <row r="107" spans="1:9">
      <c r="A107" s="15"/>
      <c r="B107" s="16" t="s">
        <v>183</v>
      </c>
      <c r="C107" s="17"/>
      <c r="D107" s="17"/>
      <c r="E107" s="17"/>
      <c r="F107" s="17"/>
      <c r="G107" s="17">
        <v>143005.5</v>
      </c>
      <c r="H107" s="17">
        <v>11</v>
      </c>
      <c r="I107" s="17">
        <f t="shared" si="8"/>
        <v>1573060.5</v>
      </c>
    </row>
    <row r="108" spans="1:9">
      <c r="A108" s="15"/>
      <c r="B108" s="16" t="s">
        <v>184</v>
      </c>
      <c r="C108" s="17"/>
      <c r="D108" s="17"/>
      <c r="E108" s="17"/>
      <c r="F108" s="17"/>
      <c r="G108" s="17">
        <v>50355</v>
      </c>
      <c r="H108" s="17">
        <v>3</v>
      </c>
      <c r="I108" s="17">
        <f t="shared" si="8"/>
        <v>151065</v>
      </c>
    </row>
    <row r="109" spans="1:9">
      <c r="A109" s="15"/>
      <c r="B109" s="16" t="s">
        <v>184</v>
      </c>
      <c r="C109" s="17"/>
      <c r="D109" s="17"/>
      <c r="E109" s="17"/>
      <c r="F109" s="17"/>
      <c r="G109" s="17">
        <v>81450</v>
      </c>
      <c r="H109" s="17">
        <v>2</v>
      </c>
      <c r="I109" s="17">
        <f t="shared" si="8"/>
        <v>162900</v>
      </c>
    </row>
    <row r="110" spans="1:9">
      <c r="A110" s="15"/>
      <c r="B110" s="16" t="s">
        <v>185</v>
      </c>
      <c r="C110" s="17"/>
      <c r="D110" s="17"/>
      <c r="E110" s="17"/>
      <c r="F110" s="17"/>
      <c r="G110" s="17">
        <v>65700</v>
      </c>
      <c r="H110" s="17">
        <v>1</v>
      </c>
      <c r="I110" s="17">
        <f t="shared" si="8"/>
        <v>65700</v>
      </c>
    </row>
    <row r="111" spans="1:9">
      <c r="A111" s="15"/>
      <c r="B111" s="16" t="s">
        <v>186</v>
      </c>
      <c r="C111" s="17"/>
      <c r="D111" s="17"/>
      <c r="E111" s="17"/>
      <c r="F111" s="17"/>
      <c r="G111" s="17">
        <v>174375</v>
      </c>
      <c r="H111" s="17">
        <v>4</v>
      </c>
      <c r="I111" s="17">
        <f t="shared" si="8"/>
        <v>697500</v>
      </c>
    </row>
    <row r="112" spans="1:9">
      <c r="A112" s="15"/>
      <c r="B112" s="16" t="s">
        <v>181</v>
      </c>
      <c r="C112" s="17"/>
      <c r="D112" s="17"/>
      <c r="E112" s="17"/>
      <c r="F112" s="17"/>
      <c r="G112" s="17">
        <v>112500</v>
      </c>
      <c r="H112" s="17">
        <v>1</v>
      </c>
      <c r="I112" s="17">
        <f t="shared" si="8"/>
        <v>112500</v>
      </c>
    </row>
    <row r="113" spans="1:9">
      <c r="A113" s="15"/>
      <c r="B113" s="16" t="s">
        <v>182</v>
      </c>
      <c r="C113" s="17"/>
      <c r="D113" s="17"/>
      <c r="E113" s="17"/>
      <c r="F113" s="17"/>
      <c r="G113" s="17">
        <v>127800</v>
      </c>
      <c r="H113" s="17">
        <v>2</v>
      </c>
      <c r="I113" s="17">
        <f t="shared" si="8"/>
        <v>255600</v>
      </c>
    </row>
    <row r="114" spans="1:9">
      <c r="A114" s="15"/>
      <c r="B114" s="16" t="s">
        <v>183</v>
      </c>
      <c r="C114" s="17"/>
      <c r="D114" s="17"/>
      <c r="E114" s="17"/>
      <c r="F114" s="17"/>
      <c r="G114" s="17">
        <v>112500</v>
      </c>
      <c r="H114" s="17">
        <v>5</v>
      </c>
      <c r="I114" s="17">
        <f t="shared" si="8"/>
        <v>562500</v>
      </c>
    </row>
    <row r="115" spans="1:9">
      <c r="A115" s="15"/>
      <c r="B115" s="16" t="s">
        <v>180</v>
      </c>
      <c r="C115" s="17"/>
      <c r="D115" s="17"/>
      <c r="E115" s="17"/>
      <c r="F115" s="17"/>
      <c r="G115" s="17">
        <v>96750</v>
      </c>
      <c r="H115" s="17">
        <v>12</v>
      </c>
      <c r="I115" s="17">
        <f t="shared" si="8"/>
        <v>1161000</v>
      </c>
    </row>
    <row r="116" spans="1:9">
      <c r="A116" s="15"/>
      <c r="B116" s="16" t="s">
        <v>180</v>
      </c>
      <c r="C116" s="17"/>
      <c r="D116" s="17"/>
      <c r="E116" s="17"/>
      <c r="F116" s="17"/>
      <c r="G116" s="17">
        <v>66150</v>
      </c>
      <c r="H116" s="17">
        <v>4</v>
      </c>
      <c r="I116" s="17">
        <f t="shared" si="8"/>
        <v>264600</v>
      </c>
    </row>
    <row r="117" spans="1:9">
      <c r="A117" s="15"/>
      <c r="B117" s="16" t="s">
        <v>183</v>
      </c>
      <c r="C117" s="17"/>
      <c r="D117" s="17"/>
      <c r="E117" s="17"/>
      <c r="F117" s="17"/>
      <c r="G117" s="17">
        <v>81450</v>
      </c>
      <c r="H117" s="17">
        <v>4</v>
      </c>
      <c r="I117" s="17">
        <f t="shared" si="8"/>
        <v>325800</v>
      </c>
    </row>
    <row r="118" spans="1:9">
      <c r="A118" s="15"/>
      <c r="B118" s="16" t="s">
        <v>187</v>
      </c>
      <c r="C118" s="17"/>
      <c r="D118" s="17"/>
      <c r="E118" s="17"/>
      <c r="F118" s="17"/>
      <c r="G118" s="17">
        <v>11000</v>
      </c>
      <c r="H118" s="17">
        <v>4</v>
      </c>
      <c r="I118" s="17">
        <f t="shared" si="8"/>
        <v>44000</v>
      </c>
    </row>
    <row r="119" spans="1:9">
      <c r="A119" s="15"/>
      <c r="B119" s="16" t="s">
        <v>188</v>
      </c>
      <c r="C119" s="17"/>
      <c r="D119" s="17"/>
      <c r="E119" s="17"/>
      <c r="F119" s="17"/>
      <c r="G119" s="17">
        <v>95000</v>
      </c>
      <c r="H119" s="17">
        <v>2</v>
      </c>
      <c r="I119" s="17">
        <f t="shared" si="8"/>
        <v>190000</v>
      </c>
    </row>
    <row r="120" spans="1:9">
      <c r="A120" s="15"/>
      <c r="B120" s="16" t="s">
        <v>189</v>
      </c>
      <c r="C120" s="17"/>
      <c r="D120" s="17"/>
      <c r="E120" s="17"/>
      <c r="F120" s="17"/>
      <c r="G120" s="17">
        <v>50000</v>
      </c>
      <c r="H120" s="17">
        <v>1</v>
      </c>
      <c r="I120" s="17">
        <f t="shared" si="8"/>
        <v>50000</v>
      </c>
    </row>
    <row r="121" spans="1:9">
      <c r="A121" s="15"/>
      <c r="B121" s="16" t="s">
        <v>190</v>
      </c>
      <c r="C121" s="17"/>
      <c r="D121" s="17"/>
      <c r="E121" s="17"/>
      <c r="F121" s="17" t="s">
        <v>191</v>
      </c>
      <c r="G121" s="17">
        <v>50000</v>
      </c>
      <c r="H121" s="17">
        <v>1</v>
      </c>
      <c r="I121" s="17">
        <f t="shared" si="8"/>
        <v>50000</v>
      </c>
    </row>
    <row r="122" spans="1:9">
      <c r="A122" s="15"/>
      <c r="B122" s="16" t="s">
        <v>109</v>
      </c>
      <c r="C122" s="17"/>
      <c r="D122" s="17"/>
      <c r="E122" s="17"/>
      <c r="F122" s="17"/>
      <c r="G122" s="17">
        <v>2150</v>
      </c>
      <c r="H122" s="17">
        <v>520</v>
      </c>
      <c r="I122" s="17">
        <f t="shared" si="8"/>
        <v>1118000</v>
      </c>
    </row>
    <row r="123" spans="1:9">
      <c r="A123" s="15"/>
      <c r="B123" s="16" t="s">
        <v>192</v>
      </c>
      <c r="C123" s="17"/>
      <c r="D123" s="17"/>
      <c r="E123" s="17"/>
      <c r="F123" s="17"/>
      <c r="G123" s="17">
        <v>9500</v>
      </c>
      <c r="H123" s="17">
        <v>97</v>
      </c>
      <c r="I123" s="17">
        <f t="shared" si="8"/>
        <v>921500</v>
      </c>
    </row>
    <row r="124" spans="1:9">
      <c r="A124" s="15"/>
      <c r="B124" s="16" t="s">
        <v>107</v>
      </c>
      <c r="C124" s="17"/>
      <c r="D124" s="17"/>
      <c r="E124" s="17"/>
      <c r="F124" s="17"/>
      <c r="G124" s="17">
        <v>3500</v>
      </c>
      <c r="H124" s="17">
        <v>28</v>
      </c>
      <c r="I124" s="17">
        <f t="shared" si="8"/>
        <v>98000</v>
      </c>
    </row>
    <row r="125" s="4" customFormat="1" spans="1:9">
      <c r="A125" s="18"/>
      <c r="B125" s="21"/>
      <c r="C125" s="20"/>
      <c r="D125" s="20"/>
      <c r="E125" s="20"/>
      <c r="F125" s="20"/>
      <c r="G125" s="20"/>
      <c r="H125" s="20"/>
      <c r="I125" s="25">
        <f>SUM(I58:I124)</f>
        <v>19106000.5</v>
      </c>
    </row>
    <row r="127" spans="1:9">
      <c r="A127" s="15"/>
      <c r="B127" s="16" t="s">
        <v>193</v>
      </c>
      <c r="C127" s="17"/>
      <c r="D127" s="17"/>
      <c r="E127" s="17"/>
      <c r="F127" s="17" t="s">
        <v>194</v>
      </c>
      <c r="G127" s="17">
        <v>130000</v>
      </c>
      <c r="H127" s="17">
        <v>1</v>
      </c>
      <c r="I127" s="17">
        <f t="shared" ref="I127:I133" si="9">+H127*G127</f>
        <v>130000</v>
      </c>
    </row>
    <row r="128" spans="1:9">
      <c r="A128" s="15"/>
      <c r="B128" s="16" t="s">
        <v>195</v>
      </c>
      <c r="C128" s="17"/>
      <c r="D128" s="17"/>
      <c r="E128" s="17"/>
      <c r="F128" s="17" t="s">
        <v>194</v>
      </c>
      <c r="G128" s="17">
        <v>382000</v>
      </c>
      <c r="H128" s="17">
        <v>1</v>
      </c>
      <c r="I128" s="17">
        <f t="shared" si="9"/>
        <v>382000</v>
      </c>
    </row>
    <row r="129" spans="1:9">
      <c r="A129" s="15"/>
      <c r="B129" s="16" t="s">
        <v>196</v>
      </c>
      <c r="C129" s="17"/>
      <c r="D129" s="17"/>
      <c r="E129" s="17"/>
      <c r="F129" s="17" t="s">
        <v>197</v>
      </c>
      <c r="G129" s="17">
        <v>216000</v>
      </c>
      <c r="H129" s="17">
        <v>1</v>
      </c>
      <c r="I129" s="17">
        <f t="shared" si="9"/>
        <v>216000</v>
      </c>
    </row>
    <row r="130" spans="1:9">
      <c r="A130" s="15"/>
      <c r="B130" s="16" t="s">
        <v>196</v>
      </c>
      <c r="C130" s="17"/>
      <c r="D130" s="17"/>
      <c r="E130" s="17"/>
      <c r="F130" s="17" t="s">
        <v>198</v>
      </c>
      <c r="G130" s="17">
        <v>194000</v>
      </c>
      <c r="H130" s="17">
        <v>1</v>
      </c>
      <c r="I130" s="17">
        <f t="shared" si="9"/>
        <v>194000</v>
      </c>
    </row>
    <row r="131" spans="1:9">
      <c r="A131" s="15"/>
      <c r="B131" s="16" t="s">
        <v>196</v>
      </c>
      <c r="C131" s="17"/>
      <c r="D131" s="17"/>
      <c r="E131" s="17"/>
      <c r="F131" s="17" t="s">
        <v>199</v>
      </c>
      <c r="G131" s="17">
        <v>275000</v>
      </c>
      <c r="H131" s="17">
        <v>1</v>
      </c>
      <c r="I131" s="17">
        <f t="shared" si="9"/>
        <v>275000</v>
      </c>
    </row>
    <row r="132" spans="1:9">
      <c r="A132" s="15"/>
      <c r="B132" s="16" t="s">
        <v>196</v>
      </c>
      <c r="C132" s="17"/>
      <c r="D132" s="17"/>
      <c r="E132" s="17"/>
      <c r="F132" s="16" t="s">
        <v>200</v>
      </c>
      <c r="G132" s="17">
        <v>312000</v>
      </c>
      <c r="H132" s="17">
        <v>1</v>
      </c>
      <c r="I132" s="17">
        <f t="shared" si="9"/>
        <v>312000</v>
      </c>
    </row>
    <row r="133" spans="1:9">
      <c r="A133" s="15"/>
      <c r="B133" s="16" t="s">
        <v>196</v>
      </c>
      <c r="C133" s="17"/>
      <c r="D133" s="17"/>
      <c r="E133" s="17"/>
      <c r="F133" s="17" t="s">
        <v>201</v>
      </c>
      <c r="G133" s="17">
        <v>216000</v>
      </c>
      <c r="H133" s="17">
        <v>1</v>
      </c>
      <c r="I133" s="17">
        <f t="shared" si="9"/>
        <v>216000</v>
      </c>
    </row>
    <row r="134" s="4" customFormat="1" spans="1:9">
      <c r="A134" s="18"/>
      <c r="B134" s="21"/>
      <c r="C134" s="20"/>
      <c r="D134" s="20"/>
      <c r="E134" s="20"/>
      <c r="F134" s="20"/>
      <c r="G134" s="20"/>
      <c r="H134" s="20"/>
      <c r="I134" s="25">
        <f>SUM(I127:I133)</f>
        <v>1725000</v>
      </c>
    </row>
    <row r="135" spans="1:9">
      <c r="A135" s="15"/>
      <c r="B135" s="16" t="s">
        <v>202</v>
      </c>
      <c r="C135" s="17"/>
      <c r="D135" s="17"/>
      <c r="E135" s="17"/>
      <c r="F135" s="17"/>
      <c r="G135" s="17">
        <v>631545.44</v>
      </c>
      <c r="H135" s="17">
        <v>3</v>
      </c>
      <c r="I135" s="17">
        <f>+H135*G135</f>
        <v>1894636.32</v>
      </c>
    </row>
    <row r="136" s="6" customFormat="1" ht="18.75" spans="1:9">
      <c r="A136" s="22"/>
      <c r="B136" s="28" t="s">
        <v>203</v>
      </c>
      <c r="C136" s="29"/>
      <c r="D136" s="30"/>
      <c r="E136" s="23"/>
      <c r="F136" s="23"/>
      <c r="G136" s="23"/>
      <c r="H136" s="23"/>
      <c r="I136" s="23"/>
    </row>
    <row r="137" s="7" customFormat="1" spans="1:9">
      <c r="A137" s="17"/>
      <c r="B137" s="26" t="s">
        <v>135</v>
      </c>
      <c r="C137" s="17"/>
      <c r="D137" s="17"/>
      <c r="E137" s="17"/>
      <c r="F137" s="17" t="s">
        <v>136</v>
      </c>
      <c r="G137" s="17">
        <v>57000</v>
      </c>
      <c r="H137" s="17">
        <v>18</v>
      </c>
      <c r="I137" s="17">
        <f t="shared" ref="I137:I156" si="10">+H137*G137</f>
        <v>1026000</v>
      </c>
    </row>
    <row r="138" spans="1:9">
      <c r="A138" s="15"/>
      <c r="B138" s="26" t="s">
        <v>152</v>
      </c>
      <c r="C138" s="17"/>
      <c r="D138" s="17"/>
      <c r="E138" s="17"/>
      <c r="F138" s="17">
        <v>1730</v>
      </c>
      <c r="G138" s="17">
        <v>57000</v>
      </c>
      <c r="H138" s="17">
        <v>18</v>
      </c>
      <c r="I138" s="17">
        <f t="shared" si="10"/>
        <v>1026000</v>
      </c>
    </row>
    <row r="139" spans="1:9">
      <c r="A139" s="15"/>
      <c r="B139" s="16" t="s">
        <v>204</v>
      </c>
      <c r="C139" s="17"/>
      <c r="D139" s="17"/>
      <c r="E139" s="17"/>
      <c r="F139" s="17" t="s">
        <v>155</v>
      </c>
      <c r="G139" s="17">
        <v>40000</v>
      </c>
      <c r="H139" s="17">
        <v>4</v>
      </c>
      <c r="I139" s="17">
        <f t="shared" si="10"/>
        <v>160000</v>
      </c>
    </row>
    <row r="140" spans="1:9">
      <c r="A140" s="15"/>
      <c r="B140" s="16" t="s">
        <v>205</v>
      </c>
      <c r="C140" s="17"/>
      <c r="D140" s="17"/>
      <c r="E140" s="17"/>
      <c r="F140" s="17" t="s">
        <v>166</v>
      </c>
      <c r="G140" s="17">
        <v>33000</v>
      </c>
      <c r="H140" s="17">
        <v>1</v>
      </c>
      <c r="I140" s="17">
        <f t="shared" si="10"/>
        <v>33000</v>
      </c>
    </row>
    <row r="141" spans="1:9">
      <c r="A141" s="15"/>
      <c r="B141" s="16" t="s">
        <v>206</v>
      </c>
      <c r="C141" s="17"/>
      <c r="D141" s="17"/>
      <c r="E141" s="17"/>
      <c r="F141" s="17" t="s">
        <v>130</v>
      </c>
      <c r="G141" s="17">
        <v>89000</v>
      </c>
      <c r="H141" s="17">
        <v>2</v>
      </c>
      <c r="I141" s="17">
        <f t="shared" si="10"/>
        <v>178000</v>
      </c>
    </row>
    <row r="142" spans="1:9">
      <c r="A142" s="15"/>
      <c r="B142" s="16" t="s">
        <v>207</v>
      </c>
      <c r="C142" s="17"/>
      <c r="D142" s="17"/>
      <c r="E142" s="17"/>
      <c r="F142" s="17" t="s">
        <v>208</v>
      </c>
      <c r="G142" s="17">
        <v>46000</v>
      </c>
      <c r="H142" s="17">
        <v>2</v>
      </c>
      <c r="I142" s="17">
        <f t="shared" si="10"/>
        <v>92000</v>
      </c>
    </row>
    <row r="143" spans="1:9">
      <c r="A143" s="15"/>
      <c r="B143" s="16" t="s">
        <v>209</v>
      </c>
      <c r="C143" s="17"/>
      <c r="D143" s="17"/>
      <c r="E143" s="17"/>
      <c r="F143" s="17" t="s">
        <v>210</v>
      </c>
      <c r="G143" s="17">
        <v>24000</v>
      </c>
      <c r="H143" s="17">
        <v>7</v>
      </c>
      <c r="I143" s="17">
        <f t="shared" si="10"/>
        <v>168000</v>
      </c>
    </row>
    <row r="144" spans="1:9">
      <c r="A144" s="15"/>
      <c r="B144" s="16" t="s">
        <v>211</v>
      </c>
      <c r="C144" s="17"/>
      <c r="D144" s="17"/>
      <c r="E144" s="17"/>
      <c r="F144" s="17" t="s">
        <v>212</v>
      </c>
      <c r="G144" s="17">
        <v>59000</v>
      </c>
      <c r="H144" s="17">
        <v>1</v>
      </c>
      <c r="I144" s="17">
        <f t="shared" si="10"/>
        <v>59000</v>
      </c>
    </row>
    <row r="145" spans="1:9">
      <c r="A145" s="15"/>
      <c r="B145" s="16" t="s">
        <v>213</v>
      </c>
      <c r="C145" s="17"/>
      <c r="D145" s="17"/>
      <c r="E145" s="17"/>
      <c r="F145" s="17"/>
      <c r="G145" s="17">
        <v>232000</v>
      </c>
      <c r="H145" s="17">
        <v>2</v>
      </c>
      <c r="I145" s="17">
        <f t="shared" si="10"/>
        <v>464000</v>
      </c>
    </row>
    <row r="146" spans="1:9">
      <c r="A146" s="15"/>
      <c r="B146" s="16" t="s">
        <v>214</v>
      </c>
      <c r="C146" s="17"/>
      <c r="D146" s="17"/>
      <c r="E146" s="17"/>
      <c r="F146" s="17"/>
      <c r="G146" s="17">
        <v>179000</v>
      </c>
      <c r="H146" s="17">
        <v>1</v>
      </c>
      <c r="I146" s="17">
        <f t="shared" si="10"/>
        <v>179000</v>
      </c>
    </row>
    <row r="147" spans="1:9">
      <c r="A147" s="15"/>
      <c r="B147" s="16" t="s">
        <v>215</v>
      </c>
      <c r="C147" s="17"/>
      <c r="D147" s="17"/>
      <c r="E147" s="17"/>
      <c r="F147" s="17"/>
      <c r="G147" s="17">
        <v>185000</v>
      </c>
      <c r="H147" s="17">
        <v>1</v>
      </c>
      <c r="I147" s="17">
        <f t="shared" si="10"/>
        <v>185000</v>
      </c>
    </row>
    <row r="148" spans="1:9">
      <c r="A148" s="15"/>
      <c r="B148" s="16" t="s">
        <v>216</v>
      </c>
      <c r="C148" s="17"/>
      <c r="D148" s="17"/>
      <c r="E148" s="17"/>
      <c r="F148" s="17"/>
      <c r="G148" s="17">
        <v>163000</v>
      </c>
      <c r="H148" s="17">
        <v>1</v>
      </c>
      <c r="I148" s="17">
        <f t="shared" si="10"/>
        <v>163000</v>
      </c>
    </row>
    <row r="149" spans="1:9">
      <c r="A149" s="15"/>
      <c r="B149" s="16" t="s">
        <v>217</v>
      </c>
      <c r="C149" s="17"/>
      <c r="D149" s="17"/>
      <c r="E149" s="17"/>
      <c r="F149" s="17"/>
      <c r="G149" s="17">
        <v>84000</v>
      </c>
      <c r="H149" s="17">
        <v>2</v>
      </c>
      <c r="I149" s="17">
        <f t="shared" si="10"/>
        <v>168000</v>
      </c>
    </row>
    <row r="150" spans="1:9">
      <c r="A150" s="15"/>
      <c r="B150" s="16" t="s">
        <v>218</v>
      </c>
      <c r="C150" s="17"/>
      <c r="D150" s="17"/>
      <c r="E150" s="17"/>
      <c r="F150" s="17"/>
      <c r="G150" s="17">
        <v>45000</v>
      </c>
      <c r="H150" s="17">
        <v>2</v>
      </c>
      <c r="I150" s="17">
        <f t="shared" si="10"/>
        <v>90000</v>
      </c>
    </row>
    <row r="151" spans="1:9">
      <c r="A151" s="15"/>
      <c r="B151" s="16" t="s">
        <v>215</v>
      </c>
      <c r="C151" s="17"/>
      <c r="D151" s="17"/>
      <c r="E151" s="17"/>
      <c r="F151" s="17"/>
      <c r="G151" s="17">
        <v>168000</v>
      </c>
      <c r="H151" s="17">
        <v>9</v>
      </c>
      <c r="I151" s="17">
        <f t="shared" si="10"/>
        <v>1512000</v>
      </c>
    </row>
    <row r="152" spans="1:9">
      <c r="A152" s="15"/>
      <c r="B152" s="16" t="s">
        <v>219</v>
      </c>
      <c r="C152" s="17"/>
      <c r="D152" s="17"/>
      <c r="E152" s="17"/>
      <c r="F152" s="17"/>
      <c r="G152" s="17">
        <v>107000</v>
      </c>
      <c r="H152" s="17">
        <v>1</v>
      </c>
      <c r="I152" s="17">
        <f t="shared" si="10"/>
        <v>107000</v>
      </c>
    </row>
    <row r="153" spans="1:9">
      <c r="A153" s="15"/>
      <c r="B153" s="16" t="s">
        <v>220</v>
      </c>
      <c r="C153" s="17"/>
      <c r="D153" s="17"/>
      <c r="E153" s="17"/>
      <c r="F153" s="17"/>
      <c r="G153" s="17">
        <v>111000</v>
      </c>
      <c r="H153" s="17">
        <v>1</v>
      </c>
      <c r="I153" s="17">
        <f t="shared" si="10"/>
        <v>111000</v>
      </c>
    </row>
    <row r="154" spans="1:9">
      <c r="A154" s="15"/>
      <c r="B154" s="16" t="s">
        <v>221</v>
      </c>
      <c r="C154" s="17"/>
      <c r="D154" s="17"/>
      <c r="E154" s="17"/>
      <c r="F154" s="17"/>
      <c r="G154" s="17">
        <v>77300</v>
      </c>
      <c r="H154" s="17">
        <v>1</v>
      </c>
      <c r="I154" s="17">
        <f t="shared" si="10"/>
        <v>77300</v>
      </c>
    </row>
    <row r="155" spans="1:9">
      <c r="A155" s="15"/>
      <c r="B155" s="16" t="s">
        <v>222</v>
      </c>
      <c r="C155" s="17"/>
      <c r="D155" s="17"/>
      <c r="E155" s="17"/>
      <c r="F155" s="17"/>
      <c r="G155" s="17">
        <v>2300</v>
      </c>
      <c r="H155" s="17">
        <v>129</v>
      </c>
      <c r="I155" s="17">
        <f t="shared" si="10"/>
        <v>296700</v>
      </c>
    </row>
    <row r="156" spans="1:9">
      <c r="A156" s="15"/>
      <c r="B156" s="16" t="s">
        <v>107</v>
      </c>
      <c r="C156" s="17"/>
      <c r="D156" s="17"/>
      <c r="E156" s="17"/>
      <c r="F156" s="17"/>
      <c r="G156" s="17">
        <v>3500</v>
      </c>
      <c r="H156" s="17">
        <v>30</v>
      </c>
      <c r="I156" s="17">
        <f t="shared" si="10"/>
        <v>105000</v>
      </c>
    </row>
    <row r="157" s="4" customFormat="1" spans="1:9">
      <c r="A157" s="18"/>
      <c r="B157" s="21"/>
      <c r="C157" s="20"/>
      <c r="D157" s="20"/>
      <c r="E157" s="20"/>
      <c r="F157" s="20"/>
      <c r="G157" s="20"/>
      <c r="H157" s="20"/>
      <c r="I157" s="25">
        <f>SUM(I137:I156)</f>
        <v>6200000</v>
      </c>
    </row>
    <row r="158" spans="1:9">
      <c r="A158" s="15"/>
      <c r="B158" s="16"/>
      <c r="C158" s="17"/>
      <c r="D158" s="17"/>
      <c r="E158" s="17"/>
      <c r="F158" s="17"/>
      <c r="G158" s="17"/>
      <c r="H158" s="17"/>
      <c r="I158" s="17"/>
    </row>
    <row r="159" spans="1:9">
      <c r="A159" s="15"/>
      <c r="B159" s="16"/>
      <c r="C159" s="17"/>
      <c r="D159" s="17"/>
      <c r="E159" s="17"/>
      <c r="F159" s="17"/>
      <c r="G159" s="17"/>
      <c r="H159" s="17"/>
      <c r="I159" s="17"/>
    </row>
    <row r="160" spans="1:9">
      <c r="A160" s="15"/>
      <c r="B160" s="16"/>
      <c r="C160" s="17"/>
      <c r="D160" s="17"/>
      <c r="E160" s="17"/>
      <c r="F160" s="17"/>
      <c r="G160" s="17"/>
      <c r="H160" s="17"/>
      <c r="I160" s="17"/>
    </row>
    <row r="161" spans="1:9">
      <c r="A161" s="15"/>
      <c r="B161" s="16"/>
      <c r="C161" s="17"/>
      <c r="D161" s="17"/>
      <c r="E161" s="17"/>
      <c r="F161" s="17"/>
      <c r="G161" s="17"/>
      <c r="H161" s="17"/>
      <c r="I161" s="17"/>
    </row>
    <row r="162" spans="1:9">
      <c r="A162" s="15"/>
      <c r="B162" s="16"/>
      <c r="C162" s="17"/>
      <c r="D162" s="17"/>
      <c r="E162" s="17"/>
      <c r="F162" s="17"/>
      <c r="G162" s="17"/>
      <c r="H162" s="17"/>
      <c r="I162" s="17"/>
    </row>
    <row r="163" spans="1:9">
      <c r="A163" s="15"/>
      <c r="B163" s="16"/>
      <c r="C163" s="17"/>
      <c r="D163" s="17"/>
      <c r="E163" s="17"/>
      <c r="F163" s="17"/>
      <c r="G163" s="17"/>
      <c r="H163" s="17"/>
      <c r="I163" s="17"/>
    </row>
    <row r="164" spans="1:9">
      <c r="A164" s="15"/>
      <c r="B164" s="16"/>
      <c r="C164" s="17"/>
      <c r="D164" s="17"/>
      <c r="E164" s="17"/>
      <c r="F164" s="17"/>
      <c r="G164" s="17"/>
      <c r="H164" s="17"/>
      <c r="I164" s="17"/>
    </row>
    <row r="165" spans="1:9">
      <c r="A165" s="15"/>
      <c r="B165" s="16"/>
      <c r="C165" s="17"/>
      <c r="D165" s="17"/>
      <c r="E165" s="17"/>
      <c r="F165" s="17"/>
      <c r="G165" s="17"/>
      <c r="H165" s="17"/>
      <c r="I165" s="17"/>
    </row>
    <row r="166" spans="1:9">
      <c r="A166" s="15"/>
      <c r="B166" s="16"/>
      <c r="C166" s="17"/>
      <c r="D166" s="17"/>
      <c r="E166" s="17"/>
      <c r="F166" s="17"/>
      <c r="G166" s="17"/>
      <c r="H166" s="17"/>
      <c r="I166" s="17"/>
    </row>
    <row r="167" spans="1:9">
      <c r="A167" s="15"/>
      <c r="B167" s="16"/>
      <c r="C167" s="17"/>
      <c r="D167" s="17"/>
      <c r="E167" s="17"/>
      <c r="F167" s="17"/>
      <c r="G167" s="17"/>
      <c r="H167" s="17"/>
      <c r="I167" s="17"/>
    </row>
    <row r="168" spans="1:9">
      <c r="A168" s="15"/>
      <c r="B168" s="16"/>
      <c r="C168" s="17"/>
      <c r="D168" s="17"/>
      <c r="E168" s="17"/>
      <c r="F168" s="17"/>
      <c r="G168" s="17"/>
      <c r="H168" s="17"/>
      <c r="I168" s="17"/>
    </row>
    <row r="169" spans="1:9">
      <c r="A169" s="15"/>
      <c r="B169" s="16"/>
      <c r="C169" s="17"/>
      <c r="D169" s="17"/>
      <c r="E169" s="17"/>
      <c r="F169" s="17"/>
      <c r="G169" s="17"/>
      <c r="H169" s="17"/>
      <c r="I169" s="17"/>
    </row>
    <row r="170" spans="1:9">
      <c r="A170" s="15"/>
      <c r="B170" s="16"/>
      <c r="C170" s="17"/>
      <c r="D170" s="17"/>
      <c r="E170" s="17"/>
      <c r="F170" s="17"/>
      <c r="G170" s="17"/>
      <c r="H170" s="17"/>
      <c r="I170" s="17"/>
    </row>
    <row r="171" spans="1:9">
      <c r="A171" s="15"/>
      <c r="B171" s="16"/>
      <c r="C171" s="17"/>
      <c r="D171" s="17"/>
      <c r="E171" s="17"/>
      <c r="F171" s="17"/>
      <c r="G171" s="17"/>
      <c r="H171" s="17"/>
      <c r="I171" s="17"/>
    </row>
    <row r="172" spans="1:9">
      <c r="A172" s="15"/>
      <c r="B172" s="16"/>
      <c r="C172" s="17"/>
      <c r="D172" s="17"/>
      <c r="E172" s="17"/>
      <c r="F172" s="17"/>
      <c r="G172" s="17"/>
      <c r="H172" s="17"/>
      <c r="I172" s="17"/>
    </row>
    <row r="173" spans="1:9">
      <c r="A173" s="15"/>
      <c r="B173" s="16"/>
      <c r="C173" s="17"/>
      <c r="D173" s="17"/>
      <c r="E173" s="17"/>
      <c r="F173" s="17"/>
      <c r="G173" s="17"/>
      <c r="H173" s="17"/>
      <c r="I173" s="17"/>
    </row>
    <row r="174" spans="1:9">
      <c r="A174" s="15"/>
      <c r="B174" s="16"/>
      <c r="C174" s="17"/>
      <c r="D174" s="17"/>
      <c r="E174" s="17"/>
      <c r="F174" s="17"/>
      <c r="G174" s="17"/>
      <c r="H174" s="17"/>
      <c r="I174" s="17"/>
    </row>
    <row r="175" spans="1:9">
      <c r="A175" s="15"/>
      <c r="B175" s="16"/>
      <c r="C175" s="17"/>
      <c r="D175" s="17"/>
      <c r="E175" s="17"/>
      <c r="F175" s="17"/>
      <c r="G175" s="17"/>
      <c r="H175" s="17"/>
      <c r="I175" s="17"/>
    </row>
    <row r="176" spans="1:9">
      <c r="A176" s="15"/>
      <c r="B176" s="16"/>
      <c r="C176" s="17"/>
      <c r="D176" s="17"/>
      <c r="E176" s="17"/>
      <c r="F176" s="17"/>
      <c r="G176" s="17"/>
      <c r="H176" s="17"/>
      <c r="I176" s="17"/>
    </row>
    <row r="177" spans="1:9">
      <c r="A177" s="15"/>
      <c r="B177" s="16"/>
      <c r="C177" s="17"/>
      <c r="D177" s="17"/>
      <c r="E177" s="17"/>
      <c r="F177" s="17"/>
      <c r="G177" s="17"/>
      <c r="H177" s="17"/>
      <c r="I177" s="17"/>
    </row>
    <row r="178" spans="1:9">
      <c r="A178" s="15"/>
      <c r="B178" s="16"/>
      <c r="C178" s="17"/>
      <c r="D178" s="17"/>
      <c r="E178" s="17"/>
      <c r="F178" s="17"/>
      <c r="G178" s="17"/>
      <c r="H178" s="17"/>
      <c r="I178" s="17"/>
    </row>
    <row r="179" spans="1:9">
      <c r="A179" s="15"/>
      <c r="B179" s="16"/>
      <c r="C179" s="17"/>
      <c r="D179" s="17"/>
      <c r="E179" s="17"/>
      <c r="F179" s="17"/>
      <c r="G179" s="17"/>
      <c r="H179" s="17"/>
      <c r="I179" s="17"/>
    </row>
    <row r="180" spans="1:9">
      <c r="A180" s="15"/>
      <c r="B180" s="16"/>
      <c r="C180" s="17"/>
      <c r="D180" s="17"/>
      <c r="E180" s="17"/>
      <c r="F180" s="17"/>
      <c r="G180" s="17"/>
      <c r="H180" s="17"/>
      <c r="I180" s="17"/>
    </row>
    <row r="181" spans="1:9">
      <c r="A181" s="15"/>
      <c r="B181" s="16"/>
      <c r="C181" s="17"/>
      <c r="D181" s="17"/>
      <c r="E181" s="17"/>
      <c r="F181" s="17"/>
      <c r="G181" s="17"/>
      <c r="H181" s="17"/>
      <c r="I181" s="17"/>
    </row>
    <row r="182" spans="1:9">
      <c r="A182" s="15"/>
      <c r="B182" s="16"/>
      <c r="C182" s="17"/>
      <c r="D182" s="17"/>
      <c r="E182" s="17"/>
      <c r="F182" s="17"/>
      <c r="G182" s="17"/>
      <c r="H182" s="17"/>
      <c r="I182" s="17"/>
    </row>
    <row r="183" spans="1:9">
      <c r="A183" s="15"/>
      <c r="B183" s="16"/>
      <c r="C183" s="17"/>
      <c r="D183" s="17"/>
      <c r="E183" s="17"/>
      <c r="F183" s="17"/>
      <c r="G183" s="17"/>
      <c r="H183" s="17"/>
      <c r="I183" s="17"/>
    </row>
    <row r="184" spans="1:9">
      <c r="A184" s="15"/>
      <c r="B184" s="16"/>
      <c r="C184" s="17"/>
      <c r="D184" s="17"/>
      <c r="E184" s="17"/>
      <c r="F184" s="17"/>
      <c r="G184" s="17"/>
      <c r="H184" s="17"/>
      <c r="I184" s="17"/>
    </row>
    <row r="185" spans="1:9">
      <c r="A185" s="15"/>
      <c r="B185" s="16"/>
      <c r="C185" s="17"/>
      <c r="D185" s="17"/>
      <c r="E185" s="17"/>
      <c r="F185" s="17"/>
      <c r="G185" s="17"/>
      <c r="H185" s="17"/>
      <c r="I185" s="17"/>
    </row>
    <row r="186" spans="1:9">
      <c r="A186" s="15"/>
      <c r="B186" s="16"/>
      <c r="C186" s="17"/>
      <c r="D186" s="17"/>
      <c r="E186" s="17"/>
      <c r="F186" s="17"/>
      <c r="G186" s="17"/>
      <c r="H186" s="17"/>
      <c r="I186" s="17"/>
    </row>
    <row r="187" spans="1:9">
      <c r="A187" s="15"/>
      <c r="B187" s="16"/>
      <c r="C187" s="17"/>
      <c r="D187" s="17"/>
      <c r="E187" s="17"/>
      <c r="F187" s="17"/>
      <c r="G187" s="17"/>
      <c r="H187" s="17"/>
      <c r="I187" s="17"/>
    </row>
    <row r="188" spans="1:9">
      <c r="A188" s="15"/>
      <c r="B188" s="16"/>
      <c r="C188" s="17"/>
      <c r="D188" s="17"/>
      <c r="E188" s="17"/>
      <c r="F188" s="17"/>
      <c r="G188" s="17"/>
      <c r="H188" s="17"/>
      <c r="I188" s="17"/>
    </row>
    <row r="189" spans="1:9">
      <c r="A189" s="15"/>
      <c r="B189" s="16"/>
      <c r="C189" s="17"/>
      <c r="D189" s="17"/>
      <c r="E189" s="17"/>
      <c r="F189" s="17"/>
      <c r="G189" s="17"/>
      <c r="H189" s="17"/>
      <c r="I189" s="17"/>
    </row>
    <row r="190" spans="1:9">
      <c r="A190" s="15"/>
      <c r="B190" s="16"/>
      <c r="C190" s="17"/>
      <c r="D190" s="17"/>
      <c r="E190" s="17"/>
      <c r="F190" s="17"/>
      <c r="G190" s="17"/>
      <c r="H190" s="17"/>
      <c r="I190" s="17"/>
    </row>
    <row r="191" spans="1:9">
      <c r="A191" s="15"/>
      <c r="B191" s="16"/>
      <c r="C191" s="17"/>
      <c r="D191" s="17"/>
      <c r="E191" s="17"/>
      <c r="F191" s="17"/>
      <c r="G191" s="17"/>
      <c r="H191" s="17"/>
      <c r="I191" s="17"/>
    </row>
    <row r="192" spans="1:9">
      <c r="A192" s="15"/>
      <c r="B192" s="16"/>
      <c r="C192" s="17"/>
      <c r="D192" s="17"/>
      <c r="E192" s="17"/>
      <c r="F192" s="17"/>
      <c r="G192" s="17"/>
      <c r="H192" s="17"/>
      <c r="I192" s="17"/>
    </row>
    <row r="193" spans="1:9">
      <c r="A193" s="15"/>
      <c r="B193" s="16"/>
      <c r="C193" s="17"/>
      <c r="D193" s="17"/>
      <c r="E193" s="17"/>
      <c r="F193" s="17"/>
      <c r="G193" s="17"/>
      <c r="H193" s="17"/>
      <c r="I193" s="17"/>
    </row>
    <row r="194" spans="1:9">
      <c r="A194" s="15"/>
      <c r="B194" s="16"/>
      <c r="C194" s="17"/>
      <c r="D194" s="17"/>
      <c r="E194" s="17"/>
      <c r="F194" s="17"/>
      <c r="G194" s="17"/>
      <c r="H194" s="17"/>
      <c r="I194" s="17"/>
    </row>
    <row r="195" spans="1:9">
      <c r="A195" s="15"/>
      <c r="B195" s="16"/>
      <c r="C195" s="17"/>
      <c r="D195" s="17"/>
      <c r="E195" s="17"/>
      <c r="F195" s="17"/>
      <c r="G195" s="17"/>
      <c r="H195" s="17"/>
      <c r="I195" s="17"/>
    </row>
    <row r="196" spans="1:9">
      <c r="A196" s="15"/>
      <c r="B196" s="16"/>
      <c r="C196" s="17"/>
      <c r="D196" s="17"/>
      <c r="E196" s="17"/>
      <c r="F196" s="17"/>
      <c r="G196" s="17"/>
      <c r="H196" s="17"/>
      <c r="I196" s="17"/>
    </row>
    <row r="197" spans="1:9">
      <c r="A197" s="15"/>
      <c r="B197" s="16"/>
      <c r="C197" s="17"/>
      <c r="D197" s="17"/>
      <c r="E197" s="17"/>
      <c r="F197" s="17"/>
      <c r="G197" s="17"/>
      <c r="H197" s="17"/>
      <c r="I197" s="17"/>
    </row>
    <row r="198" spans="1:9">
      <c r="A198" s="15"/>
      <c r="B198" s="16"/>
      <c r="C198" s="17"/>
      <c r="D198" s="17"/>
      <c r="E198" s="17"/>
      <c r="F198" s="17"/>
      <c r="G198" s="17"/>
      <c r="H198" s="17"/>
      <c r="I198" s="17"/>
    </row>
    <row r="199" spans="1:9">
      <c r="A199" s="15"/>
      <c r="B199" s="16"/>
      <c r="C199" s="17"/>
      <c r="D199" s="17"/>
      <c r="E199" s="17"/>
      <c r="F199" s="17"/>
      <c r="G199" s="17"/>
      <c r="H199" s="17"/>
      <c r="I199" s="17"/>
    </row>
    <row r="200" spans="1:9">
      <c r="A200" s="15"/>
      <c r="B200" s="16"/>
      <c r="C200" s="17"/>
      <c r="D200" s="17"/>
      <c r="E200" s="17"/>
      <c r="F200" s="17"/>
      <c r="G200" s="17"/>
      <c r="H200" s="17"/>
      <c r="I200" s="17"/>
    </row>
    <row r="201" spans="1:9">
      <c r="A201" s="15"/>
      <c r="B201" s="16"/>
      <c r="C201" s="17"/>
      <c r="D201" s="17"/>
      <c r="E201" s="17"/>
      <c r="F201" s="17"/>
      <c r="G201" s="17"/>
      <c r="H201" s="17"/>
      <c r="I201" s="17"/>
    </row>
    <row r="202" spans="1:9">
      <c r="A202" s="15"/>
      <c r="B202" s="16"/>
      <c r="C202" s="17"/>
      <c r="D202" s="17"/>
      <c r="E202" s="17"/>
      <c r="F202" s="17"/>
      <c r="G202" s="17"/>
      <c r="H202" s="17"/>
      <c r="I202" s="17"/>
    </row>
    <row r="203" spans="1:9">
      <c r="A203" s="15"/>
      <c r="B203" s="16"/>
      <c r="C203" s="17"/>
      <c r="D203" s="17"/>
      <c r="E203" s="17"/>
      <c r="F203" s="17"/>
      <c r="G203" s="17"/>
      <c r="H203" s="17"/>
      <c r="I203" s="17"/>
    </row>
    <row r="204" spans="1:9">
      <c r="A204" s="15"/>
      <c r="B204" s="16"/>
      <c r="C204" s="17"/>
      <c r="D204" s="17"/>
      <c r="E204" s="17"/>
      <c r="F204" s="17"/>
      <c r="G204" s="17"/>
      <c r="H204" s="17"/>
      <c r="I204" s="17"/>
    </row>
    <row r="205" spans="1:9">
      <c r="A205" s="15"/>
      <c r="B205" s="16"/>
      <c r="C205" s="17"/>
      <c r="D205" s="17"/>
      <c r="E205" s="17"/>
      <c r="F205" s="17"/>
      <c r="G205" s="17"/>
      <c r="H205" s="17"/>
      <c r="I205" s="17"/>
    </row>
    <row r="206" spans="1:9">
      <c r="A206" s="15"/>
      <c r="B206" s="16"/>
      <c r="C206" s="17"/>
      <c r="D206" s="17"/>
      <c r="E206" s="17"/>
      <c r="F206" s="17"/>
      <c r="G206" s="17"/>
      <c r="H206" s="17"/>
      <c r="I206" s="17"/>
    </row>
    <row r="207" spans="1:9">
      <c r="A207" s="15"/>
      <c r="B207" s="16"/>
      <c r="C207" s="17"/>
      <c r="D207" s="17"/>
      <c r="E207" s="17"/>
      <c r="F207" s="17"/>
      <c r="G207" s="17"/>
      <c r="H207" s="17"/>
      <c r="I207" s="17"/>
    </row>
    <row r="208" spans="1:9">
      <c r="A208" s="15"/>
      <c r="B208" s="16"/>
      <c r="C208" s="17"/>
      <c r="D208" s="17"/>
      <c r="E208" s="17"/>
      <c r="F208" s="17"/>
      <c r="G208" s="17"/>
      <c r="H208" s="17"/>
      <c r="I208" s="17"/>
    </row>
    <row r="209" spans="1:9">
      <c r="A209" s="15"/>
      <c r="B209" s="16"/>
      <c r="C209" s="17"/>
      <c r="D209" s="17"/>
      <c r="E209" s="17"/>
      <c r="F209" s="17"/>
      <c r="G209" s="17"/>
      <c r="H209" s="17"/>
      <c r="I209" s="17"/>
    </row>
    <row r="210" spans="1:9">
      <c r="A210" s="15"/>
      <c r="B210" s="16"/>
      <c r="C210" s="17"/>
      <c r="D210" s="17"/>
      <c r="E210" s="17"/>
      <c r="F210" s="17"/>
      <c r="G210" s="17"/>
      <c r="H210" s="17"/>
      <c r="I210" s="17"/>
    </row>
    <row r="211" spans="1:9">
      <c r="A211" s="15"/>
      <c r="B211" s="16"/>
      <c r="C211" s="17"/>
      <c r="D211" s="17"/>
      <c r="E211" s="17"/>
      <c r="F211" s="17"/>
      <c r="G211" s="17"/>
      <c r="H211" s="17"/>
      <c r="I211" s="17"/>
    </row>
    <row r="212" spans="1:9">
      <c r="A212" s="15"/>
      <c r="B212" s="16"/>
      <c r="C212" s="17"/>
      <c r="D212" s="17"/>
      <c r="E212" s="17"/>
      <c r="F212" s="17"/>
      <c r="G212" s="17"/>
      <c r="H212" s="17"/>
      <c r="I212" s="17"/>
    </row>
    <row r="213" spans="1:9">
      <c r="A213" s="15"/>
      <c r="B213" s="16"/>
      <c r="C213" s="17"/>
      <c r="D213" s="17"/>
      <c r="E213" s="17"/>
      <c r="F213" s="17"/>
      <c r="G213" s="17"/>
      <c r="H213" s="17"/>
      <c r="I213" s="17"/>
    </row>
    <row r="214" spans="1:9">
      <c r="A214" s="15"/>
      <c r="B214" s="16"/>
      <c r="C214" s="17"/>
      <c r="D214" s="17"/>
      <c r="E214" s="17"/>
      <c r="F214" s="17"/>
      <c r="G214" s="17"/>
      <c r="H214" s="17"/>
      <c r="I214" s="17"/>
    </row>
    <row r="215" spans="1:9">
      <c r="A215" s="15"/>
      <c r="B215" s="16"/>
      <c r="C215" s="17"/>
      <c r="D215" s="17"/>
      <c r="E215" s="17"/>
      <c r="F215" s="17"/>
      <c r="G215" s="17"/>
      <c r="H215" s="17"/>
      <c r="I215" s="17"/>
    </row>
    <row r="216" spans="1:9">
      <c r="A216" s="15"/>
      <c r="B216" s="16"/>
      <c r="C216" s="17"/>
      <c r="D216" s="17"/>
      <c r="E216" s="17"/>
      <c r="F216" s="17"/>
      <c r="G216" s="17"/>
      <c r="H216" s="17"/>
      <c r="I216" s="17"/>
    </row>
    <row r="217" spans="1:9">
      <c r="A217" s="15"/>
      <c r="B217" s="16"/>
      <c r="C217" s="17"/>
      <c r="D217" s="17"/>
      <c r="E217" s="17"/>
      <c r="F217" s="17"/>
      <c r="G217" s="17"/>
      <c r="H217" s="17"/>
      <c r="I217" s="17"/>
    </row>
    <row r="218" spans="1:9">
      <c r="A218" s="15"/>
      <c r="B218" s="16"/>
      <c r="C218" s="17"/>
      <c r="D218" s="17"/>
      <c r="E218" s="17"/>
      <c r="F218" s="17"/>
      <c r="G218" s="17"/>
      <c r="H218" s="17"/>
      <c r="I218" s="17"/>
    </row>
    <row r="219" spans="1:9">
      <c r="A219" s="15"/>
      <c r="B219" s="16"/>
      <c r="C219" s="17"/>
      <c r="D219" s="17"/>
      <c r="E219" s="17"/>
      <c r="F219" s="17"/>
      <c r="G219" s="17"/>
      <c r="H219" s="17"/>
      <c r="I219" s="17"/>
    </row>
    <row r="220" spans="1:9">
      <c r="A220" s="15"/>
      <c r="B220" s="16"/>
      <c r="C220" s="17"/>
      <c r="D220" s="17"/>
      <c r="E220" s="17"/>
      <c r="F220" s="17"/>
      <c r="G220" s="17"/>
      <c r="H220" s="17"/>
      <c r="I220" s="17"/>
    </row>
    <row r="221" spans="1:9">
      <c r="A221" s="15"/>
      <c r="B221" s="16"/>
      <c r="C221" s="17"/>
      <c r="D221" s="17"/>
      <c r="E221" s="17"/>
      <c r="F221" s="17"/>
      <c r="G221" s="17"/>
      <c r="H221" s="17"/>
      <c r="I221" s="17"/>
    </row>
    <row r="222" spans="1:9">
      <c r="A222" s="15"/>
      <c r="B222" s="16"/>
      <c r="C222" s="17"/>
      <c r="D222" s="17"/>
      <c r="E222" s="17"/>
      <c r="F222" s="17"/>
      <c r="G222" s="17"/>
      <c r="H222" s="17"/>
      <c r="I222" s="17"/>
    </row>
    <row r="223" spans="1:9">
      <c r="A223" s="15"/>
      <c r="B223" s="16"/>
      <c r="C223" s="17"/>
      <c r="D223" s="17"/>
      <c r="E223" s="17"/>
      <c r="F223" s="17"/>
      <c r="G223" s="17"/>
      <c r="H223" s="17"/>
      <c r="I223" s="17"/>
    </row>
    <row r="224" spans="1:9">
      <c r="A224" s="15"/>
      <c r="B224" s="16"/>
      <c r="C224" s="17"/>
      <c r="D224" s="17"/>
      <c r="E224" s="17"/>
      <c r="F224" s="17"/>
      <c r="G224" s="17"/>
      <c r="H224" s="17"/>
      <c r="I224" s="17"/>
    </row>
    <row r="225" spans="1:9">
      <c r="A225" s="15"/>
      <c r="B225" s="16"/>
      <c r="C225" s="17"/>
      <c r="D225" s="17"/>
      <c r="E225" s="17"/>
      <c r="F225" s="17"/>
      <c r="G225" s="17"/>
      <c r="H225" s="17"/>
      <c r="I225" s="17"/>
    </row>
  </sheetData>
  <mergeCells count="3">
    <mergeCell ref="G5:I5"/>
    <mergeCell ref="B6:C6"/>
    <mergeCell ref="B136:D136"/>
  </mergeCells>
  <printOptions horizontalCentered="1"/>
  <pageMargins left="0.751388888888889" right="0.751388888888889" top="1" bottom="1" header="0.5" footer="0.5"/>
  <pageSetup paperSize="9" scale="82" orientation="landscape" horizontalDpi="600"/>
  <headerFooter>
    <oddHeader>&amp;RBuilding Wise Furniture Details</oddHeader>
    <oddFooter>&amp;LProject and Estate Department, TIET, Patiala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A1" sqref="A1"/>
    </sheetView>
  </sheetViews>
  <sheetFormatPr defaultColWidth="8.88571428571429" defaultRowHeight="1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D20" sqref="D20"/>
    </sheetView>
  </sheetViews>
  <sheetFormatPr defaultColWidth="9.14285714285714" defaultRowHeight="15"/>
  <cols>
    <col min="3" max="4" width="11.7142857142857"/>
    <col min="6" max="6" width="12.8571428571429"/>
  </cols>
  <sheetData>
    <row r="1" spans="1:9">
      <c r="A1" s="1" t="s">
        <v>223</v>
      </c>
      <c r="B1" s="1"/>
      <c r="C1" s="1"/>
      <c r="D1" s="1" t="s">
        <v>224</v>
      </c>
      <c r="E1" s="1"/>
      <c r="F1" s="1"/>
      <c r="G1" s="1" t="s">
        <v>45</v>
      </c>
      <c r="H1" s="1"/>
      <c r="I1" s="1"/>
    </row>
    <row r="2" spans="1:6">
      <c r="A2">
        <v>9</v>
      </c>
      <c r="B2">
        <v>9750</v>
      </c>
      <c r="C2">
        <f>+B2*A2</f>
        <v>87750</v>
      </c>
      <c r="D2">
        <v>107</v>
      </c>
      <c r="E2">
        <v>4660</v>
      </c>
      <c r="F2">
        <f>+E2*D2</f>
        <v>498620</v>
      </c>
    </row>
    <row r="3" spans="1:6">
      <c r="A3">
        <v>243</v>
      </c>
      <c r="B3">
        <v>3000</v>
      </c>
      <c r="C3">
        <f t="shared" ref="C3:C18" si="0">+B3*A3</f>
        <v>729000</v>
      </c>
      <c r="D3">
        <v>5</v>
      </c>
      <c r="E3">
        <v>9750</v>
      </c>
      <c r="F3">
        <f t="shared" ref="F3:F9" si="1">+E3*D3</f>
        <v>48750</v>
      </c>
    </row>
    <row r="4" spans="1:6">
      <c r="A4">
        <v>1280</v>
      </c>
      <c r="B4">
        <v>2120</v>
      </c>
      <c r="C4">
        <f t="shared" si="0"/>
        <v>2713600</v>
      </c>
      <c r="D4">
        <v>670</v>
      </c>
      <c r="E4">
        <v>2120</v>
      </c>
      <c r="F4">
        <f t="shared" si="1"/>
        <v>1420400</v>
      </c>
    </row>
    <row r="5" spans="1:6">
      <c r="A5">
        <v>5</v>
      </c>
      <c r="B5">
        <v>3750</v>
      </c>
      <c r="C5">
        <f t="shared" si="0"/>
        <v>18750</v>
      </c>
      <c r="D5">
        <v>18</v>
      </c>
      <c r="E5">
        <v>23000</v>
      </c>
      <c r="F5">
        <f t="shared" si="1"/>
        <v>414000</v>
      </c>
    </row>
    <row r="6" spans="1:6">
      <c r="A6">
        <v>256</v>
      </c>
      <c r="B6">
        <v>1800</v>
      </c>
      <c r="C6">
        <f t="shared" si="0"/>
        <v>460800</v>
      </c>
      <c r="D6">
        <v>3246</v>
      </c>
      <c r="E6">
        <v>5125</v>
      </c>
      <c r="F6">
        <f t="shared" si="1"/>
        <v>16635750</v>
      </c>
    </row>
    <row r="7" spans="1:6">
      <c r="A7">
        <v>426</v>
      </c>
      <c r="B7">
        <v>9000</v>
      </c>
      <c r="C7">
        <f t="shared" si="0"/>
        <v>3834000</v>
      </c>
      <c r="D7">
        <v>289</v>
      </c>
      <c r="E7">
        <v>4450</v>
      </c>
      <c r="F7">
        <f t="shared" si="1"/>
        <v>1286050</v>
      </c>
    </row>
    <row r="8" spans="1:6">
      <c r="A8">
        <v>158</v>
      </c>
      <c r="B8">
        <v>10000</v>
      </c>
      <c r="C8">
        <f t="shared" si="0"/>
        <v>1580000</v>
      </c>
      <c r="D8">
        <v>17</v>
      </c>
      <c r="E8">
        <v>17000</v>
      </c>
      <c r="F8">
        <f t="shared" si="1"/>
        <v>289000</v>
      </c>
    </row>
    <row r="9" spans="1:6">
      <c r="A9">
        <v>59</v>
      </c>
      <c r="B9">
        <v>5500</v>
      </c>
      <c r="C9">
        <f t="shared" si="0"/>
        <v>324500</v>
      </c>
      <c r="D9">
        <v>112</v>
      </c>
      <c r="E9">
        <v>7047</v>
      </c>
      <c r="F9">
        <f t="shared" si="1"/>
        <v>789264</v>
      </c>
    </row>
    <row r="10" spans="1:6">
      <c r="A10">
        <v>19</v>
      </c>
      <c r="B10">
        <v>6350</v>
      </c>
      <c r="C10">
        <f t="shared" si="0"/>
        <v>120650</v>
      </c>
      <c r="F10" s="2">
        <f>SUM(F2:F9)</f>
        <v>21381834</v>
      </c>
    </row>
    <row r="11" spans="1:6">
      <c r="A11">
        <v>126</v>
      </c>
      <c r="B11">
        <v>11000</v>
      </c>
      <c r="C11">
        <f t="shared" si="0"/>
        <v>1386000</v>
      </c>
      <c r="F11">
        <f>+F10*1.18</f>
        <v>25230564.12</v>
      </c>
    </row>
    <row r="12" spans="1:3">
      <c r="A12">
        <v>143</v>
      </c>
      <c r="B12">
        <v>6990</v>
      </c>
      <c r="C12">
        <f t="shared" si="0"/>
        <v>999570</v>
      </c>
    </row>
    <row r="13" spans="1:3">
      <c r="A13">
        <v>96</v>
      </c>
      <c r="B13">
        <v>11175</v>
      </c>
      <c r="C13">
        <f t="shared" si="0"/>
        <v>1072800</v>
      </c>
    </row>
    <row r="14" spans="1:3">
      <c r="A14">
        <v>2</v>
      </c>
      <c r="B14">
        <v>16500</v>
      </c>
      <c r="C14">
        <f t="shared" si="0"/>
        <v>33000</v>
      </c>
    </row>
    <row r="15" spans="1:3">
      <c r="A15">
        <v>21</v>
      </c>
      <c r="B15">
        <v>23000</v>
      </c>
      <c r="C15">
        <f t="shared" si="0"/>
        <v>483000</v>
      </c>
    </row>
    <row r="16" spans="1:3">
      <c r="A16">
        <v>1</v>
      </c>
      <c r="B16">
        <v>29500</v>
      </c>
      <c r="C16">
        <f t="shared" si="0"/>
        <v>29500</v>
      </c>
    </row>
    <row r="17" spans="1:3">
      <c r="A17">
        <v>96</v>
      </c>
      <c r="B17">
        <v>22250</v>
      </c>
      <c r="C17">
        <f t="shared" si="0"/>
        <v>2136000</v>
      </c>
    </row>
    <row r="18" spans="1:3">
      <c r="A18">
        <v>15</v>
      </c>
      <c r="B18">
        <v>2750</v>
      </c>
      <c r="C18">
        <f t="shared" si="0"/>
        <v>41250</v>
      </c>
    </row>
    <row r="19" spans="3:5">
      <c r="C19" s="3">
        <f>SUM(C3:C18)</f>
        <v>15962420</v>
      </c>
      <c r="D19">
        <f>+C19-C3-C4</f>
        <v>12519820</v>
      </c>
      <c r="E19">
        <f>+C3+C4</f>
        <v>3442600</v>
      </c>
    </row>
    <row r="20" spans="3:5">
      <c r="C20" s="4">
        <f>+C19*1.18</f>
        <v>18835655.6</v>
      </c>
      <c r="D20">
        <f>+D19*1.18</f>
        <v>14773387.6</v>
      </c>
      <c r="E20">
        <f>+E19*1.18</f>
        <v>4062268</v>
      </c>
    </row>
  </sheetData>
  <mergeCells count="3">
    <mergeCell ref="A1:C1"/>
    <mergeCell ref="D1:F1"/>
    <mergeCell ref="G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Details of Professionals</vt:lpstr>
      <vt:lpstr>Building Details</vt:lpstr>
      <vt:lpstr>Furniture Details</vt:lpstr>
      <vt:lpstr>Approved Building Plan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Ajay kr</dc:creator>
  <cp:lastModifiedBy>pc</cp:lastModifiedBy>
  <dcterms:created xsi:type="dcterms:W3CDTF">2023-10-16T07:11:00Z</dcterms:created>
  <dcterms:modified xsi:type="dcterms:W3CDTF">2023-10-20T06:16:33Z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009DB50249AE4C21AC3188CF8EC28399_12</vt:lpwstr>
  </property>
  <property fmtid="{D5CDD505-2E9C-101B-9397-08002B2CF9AE}" pid="3" name="KSOProductBuildVer">
    <vt:lpwstr>1033-12.2.0.13266</vt:lpwstr>
  </property>
</Properties>
</file>