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Abhinav Chaturvedi\VIS(2023-24)-PL508-424-644_WaterFall\Report\"/>
    </mc:Choice>
  </mc:AlternateContent>
  <bookViews>
    <workbookView xWindow="0" yWindow="0" windowWidth="7155" windowHeight="376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" l="1"/>
  <c r="H26" i="4"/>
  <c r="F24" i="4"/>
  <c r="F22" i="4"/>
  <c r="F21" i="4"/>
  <c r="F11" i="4"/>
  <c r="F10" i="4"/>
  <c r="F9" i="4"/>
  <c r="F8" i="4"/>
  <c r="O7" i="4"/>
  <c r="O6" i="4"/>
  <c r="O5" i="4"/>
  <c r="N7" i="4"/>
  <c r="N6" i="4"/>
  <c r="N5" i="4"/>
  <c r="M8" i="4"/>
  <c r="L8" i="4"/>
  <c r="K8" i="4"/>
  <c r="D28" i="2"/>
  <c r="F15" i="4"/>
  <c r="E19" i="4"/>
  <c r="F5" i="4"/>
  <c r="F4" i="4"/>
  <c r="O8" i="4" l="1"/>
  <c r="N8" i="4"/>
  <c r="F6" i="4"/>
  <c r="R5" i="3"/>
  <c r="Q5" i="3"/>
  <c r="H18" i="2"/>
  <c r="I18" i="2" s="1"/>
  <c r="H17" i="2"/>
  <c r="I17" i="2" s="1"/>
  <c r="H16" i="2"/>
  <c r="I16" i="2" s="1"/>
  <c r="I15" i="2"/>
  <c r="H15" i="2"/>
  <c r="K11" i="2"/>
  <c r="K10" i="2"/>
  <c r="K9" i="2"/>
  <c r="K8" i="2"/>
  <c r="K7" i="2"/>
  <c r="K6" i="2"/>
  <c r="K5" i="2"/>
  <c r="K4" i="2"/>
  <c r="K3" i="2"/>
  <c r="J11" i="2"/>
  <c r="J10" i="2"/>
  <c r="J9" i="2"/>
  <c r="J8" i="2"/>
  <c r="J7" i="2"/>
  <c r="J6" i="2"/>
  <c r="J5" i="2"/>
  <c r="J4" i="2"/>
  <c r="J3" i="2"/>
  <c r="F11" i="2"/>
  <c r="F10" i="2"/>
  <c r="I10" i="2" s="1"/>
  <c r="F9" i="2"/>
  <c r="I9" i="2" s="1"/>
  <c r="I11" i="2"/>
  <c r="I8" i="2"/>
  <c r="I7" i="2"/>
  <c r="I6" i="2"/>
  <c r="I5" i="2"/>
  <c r="I4" i="2"/>
  <c r="I3" i="2"/>
  <c r="H11" i="2"/>
  <c r="H10" i="2"/>
  <c r="H9" i="2"/>
  <c r="H8" i="2"/>
  <c r="H7" i="2"/>
  <c r="H6" i="2"/>
  <c r="H5" i="2"/>
  <c r="H4" i="2"/>
  <c r="H3" i="2"/>
  <c r="F14" i="1"/>
  <c r="F12" i="1"/>
  <c r="F5" i="1"/>
  <c r="E5" i="1"/>
  <c r="B5" i="1"/>
</calcChain>
</file>

<file path=xl/sharedStrings.xml><?xml version="1.0" encoding="utf-8"?>
<sst xmlns="http://schemas.openxmlformats.org/spreadsheetml/2006/main" count="33" uniqueCount="24">
  <si>
    <t>SALEABLE AREA</t>
  </si>
  <si>
    <t>EXCLUSIVE AREA</t>
  </si>
  <si>
    <t>CARPET AREA</t>
  </si>
  <si>
    <t>232.57 – 235.72 SQUARE METRE (2503 –2538 SQUARE FEET)</t>
  </si>
  <si>
    <t>176.19 – 178.58 SQUARE METRE (1896–1922 SQUARE FEET)</t>
  </si>
  <si>
    <t>122.85 – 123.16 SQUARE METRE (1 322 –1325 SQUARE FEET)</t>
  </si>
  <si>
    <t>180.87 – 183.57 SQUARE METRE (1946 – 1976 SQUARE FEET)</t>
  </si>
  <si>
    <t>137.02 – 139.07 SQUARE METRE (1474 – 1497 SQUARE FEET)</t>
  </si>
  <si>
    <t>93.73 – 96.05 SQ. SQUARE METRE (1009 – 1033 SQUARE FEET)</t>
  </si>
  <si>
    <t>137.36 SQUARE METRE (1478.53 SQUARE FEET)</t>
  </si>
  <si>
    <t>104.06 SQUARE METRE (1120 SQUARE FEET)</t>
  </si>
  <si>
    <t>66.96 SQUARE METRE (720 SQUARE FEET)</t>
  </si>
  <si>
    <t>Min</t>
  </si>
  <si>
    <t>Max</t>
  </si>
  <si>
    <t>Sale Value</t>
  </si>
  <si>
    <t>Min Rate/sqft</t>
  </si>
  <si>
    <t>Max Rate/sqft</t>
  </si>
  <si>
    <t>Average</t>
  </si>
  <si>
    <t>https://www.proptiger.com/gurgaon/property-sale-sector-36a-53271</t>
  </si>
  <si>
    <t>FAR</t>
  </si>
  <si>
    <t>Non-FAR</t>
  </si>
  <si>
    <t>Tower-A</t>
  </si>
  <si>
    <t>Tower-B</t>
  </si>
  <si>
    <t>Tower-C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</si>
</sst>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414A58"/>
      <name val="Arial"/>
      <family val="2"/>
    </font>
    <font>
      <sz val="12"/>
      <color rgb="FF414A58"/>
      <name val="Arial"/>
      <family val="2"/>
    </font>
    <font>
      <sz val="11"/>
      <color rgb="FF27AE6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DBE0E8"/>
      </right>
      <top/>
      <bottom/>
      <diagonal/>
    </border>
    <border>
      <left style="medium">
        <color rgb="FFDBE0E8"/>
      </left>
      <right style="medium">
        <color rgb="FFDBE0E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0" fillId="2" borderId="0" xfId="1" applyNumberFormat="1" applyFont="1" applyFill="1" applyAlignment="1"/>
    <xf numFmtId="164" fontId="0" fillId="0" borderId="0" xfId="1" applyNumberFormat="1" applyFont="1"/>
    <xf numFmtId="164" fontId="0" fillId="0" borderId="0" xfId="0" applyNumberFormat="1"/>
    <xf numFmtId="0" fontId="4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551288</xdr:colOff>
      <xdr:row>14</xdr:row>
      <xdr:rowOff>38100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396" t="25401" r="12290" b="36029"/>
        <a:stretch/>
      </xdr:blipFill>
      <xdr:spPr>
        <a:xfrm>
          <a:off x="0" y="0"/>
          <a:ext cx="6647288" cy="270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4" sqref="F14"/>
    </sheetView>
  </sheetViews>
  <sheetFormatPr defaultRowHeight="15" x14ac:dyDescent="0.25"/>
  <cols>
    <col min="5" max="5" width="11.5703125" style="1" bestFit="1" customWidth="1"/>
    <col min="6" max="6" width="12.5703125" style="1" bestFit="1" customWidth="1"/>
  </cols>
  <sheetData>
    <row r="2" spans="2:6" x14ac:dyDescent="0.25">
      <c r="B2">
        <v>111</v>
      </c>
      <c r="E2" s="1">
        <v>125830.11</v>
      </c>
      <c r="F2" s="1">
        <v>243697.47</v>
      </c>
    </row>
    <row r="3" spans="2:6" x14ac:dyDescent="0.25">
      <c r="B3">
        <v>128</v>
      </c>
      <c r="E3" s="1">
        <v>143563.12</v>
      </c>
      <c r="F3" s="1">
        <v>278134.19</v>
      </c>
    </row>
    <row r="4" spans="2:6" x14ac:dyDescent="0.25">
      <c r="B4">
        <v>194</v>
      </c>
      <c r="E4" s="1">
        <v>204564.28</v>
      </c>
      <c r="F4" s="1">
        <v>399704.96</v>
      </c>
    </row>
    <row r="5" spans="2:6" x14ac:dyDescent="0.25">
      <c r="B5">
        <f>SUM(B2:B4)</f>
        <v>433</v>
      </c>
      <c r="E5" s="1">
        <f>SUM(E2:E4)</f>
        <v>473957.51</v>
      </c>
      <c r="F5" s="1">
        <f>SUM(F2:F4)</f>
        <v>921536.62000000011</v>
      </c>
    </row>
    <row r="12" spans="2:6" x14ac:dyDescent="0.25">
      <c r="F12" s="1">
        <f>21.6*10^5</f>
        <v>2160000</v>
      </c>
    </row>
    <row r="13" spans="2:6" x14ac:dyDescent="0.25">
      <c r="F13" s="1">
        <v>101</v>
      </c>
    </row>
    <row r="14" spans="2:6" x14ac:dyDescent="0.25">
      <c r="F14" s="1">
        <f>F12/F13</f>
        <v>21386.138613861385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28"/>
  <sheetViews>
    <sheetView workbookViewId="0">
      <selection activeCell="M18" sqref="M18"/>
    </sheetView>
  </sheetViews>
  <sheetFormatPr defaultRowHeight="15" x14ac:dyDescent="0.25"/>
  <cols>
    <col min="3" max="3" width="15.5703125" bestFit="1" customWidth="1"/>
    <col min="4" max="4" width="54.5703125" bestFit="1" customWidth="1"/>
    <col min="5" max="5" width="10.28515625" bestFit="1" customWidth="1"/>
    <col min="6" max="6" width="6.42578125" bestFit="1" customWidth="1"/>
    <col min="7" max="7" width="5.140625" bestFit="1" customWidth="1"/>
    <col min="8" max="8" width="14.28515625" style="7" bestFit="1" customWidth="1"/>
    <col min="9" max="9" width="14.140625" style="7" bestFit="1" customWidth="1"/>
    <col min="10" max="10" width="14.42578125" style="7" bestFit="1" customWidth="1"/>
  </cols>
  <sheetData>
    <row r="2" spans="3:13" x14ac:dyDescent="0.25">
      <c r="E2" t="s">
        <v>12</v>
      </c>
      <c r="F2" t="s">
        <v>13</v>
      </c>
      <c r="H2" s="7" t="s">
        <v>14</v>
      </c>
      <c r="I2" s="7" t="s">
        <v>15</v>
      </c>
      <c r="J2" s="7" t="s">
        <v>16</v>
      </c>
      <c r="K2" s="7" t="s">
        <v>17</v>
      </c>
    </row>
    <row r="3" spans="3:13" x14ac:dyDescent="0.25">
      <c r="C3" t="s">
        <v>0</v>
      </c>
      <c r="D3" t="s">
        <v>3</v>
      </c>
      <c r="E3" s="4">
        <v>2503</v>
      </c>
      <c r="F3" s="4">
        <v>2538</v>
      </c>
      <c r="G3" s="2">
        <v>3.6</v>
      </c>
      <c r="H3" s="6">
        <f>G3*10^7</f>
        <v>36000000</v>
      </c>
      <c r="I3" s="7">
        <f>H3/F3</f>
        <v>14184.397163120568</v>
      </c>
      <c r="J3" s="7">
        <f>H3/E3</f>
        <v>14382.740711146624</v>
      </c>
      <c r="K3" s="8">
        <f>AVERAGE(I3:J3)</f>
        <v>14283.568937133596</v>
      </c>
    </row>
    <row r="4" spans="3:13" x14ac:dyDescent="0.25">
      <c r="C4" t="s">
        <v>1</v>
      </c>
      <c r="D4" t="s">
        <v>4</v>
      </c>
      <c r="E4" s="4">
        <v>1896</v>
      </c>
      <c r="F4" s="4">
        <v>1922</v>
      </c>
      <c r="G4" s="2">
        <v>3.6</v>
      </c>
      <c r="H4" s="6">
        <f t="shared" ref="H4:H11" si="0">G4*10^7</f>
        <v>36000000</v>
      </c>
      <c r="I4" s="7">
        <f t="shared" ref="I4:I11" si="1">H4/F4</f>
        <v>18730.489073881374</v>
      </c>
      <c r="J4" s="7">
        <f t="shared" ref="J4:J11" si="2">H4/E4</f>
        <v>18987.3417721519</v>
      </c>
      <c r="K4" s="8">
        <f t="shared" ref="K4:K11" si="3">AVERAGE(I4:J4)</f>
        <v>18858.915423016639</v>
      </c>
    </row>
    <row r="5" spans="3:13" x14ac:dyDescent="0.25">
      <c r="C5" t="s">
        <v>2</v>
      </c>
      <c r="D5" t="s">
        <v>5</v>
      </c>
      <c r="E5" s="4">
        <v>1322</v>
      </c>
      <c r="F5" s="4">
        <v>1325</v>
      </c>
      <c r="G5" s="2">
        <v>3.6</v>
      </c>
      <c r="H5" s="6">
        <f t="shared" si="0"/>
        <v>36000000</v>
      </c>
      <c r="I5" s="7">
        <f t="shared" si="1"/>
        <v>27169.811320754718</v>
      </c>
      <c r="J5" s="7">
        <f t="shared" si="2"/>
        <v>27231.467473524961</v>
      </c>
      <c r="K5" s="8">
        <f t="shared" si="3"/>
        <v>27200.639397139839</v>
      </c>
    </row>
    <row r="6" spans="3:13" x14ac:dyDescent="0.25">
      <c r="C6" t="s">
        <v>0</v>
      </c>
      <c r="D6" t="s">
        <v>6</v>
      </c>
      <c r="E6" s="5">
        <v>1946</v>
      </c>
      <c r="F6" s="5">
        <v>1976</v>
      </c>
      <c r="G6" s="3">
        <v>2.8</v>
      </c>
      <c r="H6" s="6">
        <f t="shared" si="0"/>
        <v>28000000</v>
      </c>
      <c r="I6" s="7">
        <f t="shared" si="1"/>
        <v>14170.040485829959</v>
      </c>
      <c r="J6" s="7">
        <f t="shared" si="2"/>
        <v>14388.489208633093</v>
      </c>
      <c r="K6" s="8">
        <f t="shared" si="3"/>
        <v>14279.264847231527</v>
      </c>
    </row>
    <row r="7" spans="3:13" x14ac:dyDescent="0.25">
      <c r="C7" t="s">
        <v>1</v>
      </c>
      <c r="D7" t="s">
        <v>7</v>
      </c>
      <c r="E7" s="5">
        <v>1474</v>
      </c>
      <c r="F7" s="5">
        <v>1497</v>
      </c>
      <c r="G7" s="3">
        <v>2.8</v>
      </c>
      <c r="H7" s="6">
        <f t="shared" si="0"/>
        <v>28000000</v>
      </c>
      <c r="I7" s="7">
        <f t="shared" si="1"/>
        <v>18704.074816299264</v>
      </c>
      <c r="J7" s="7">
        <f t="shared" si="2"/>
        <v>18995.929443690638</v>
      </c>
      <c r="K7" s="8">
        <f t="shared" si="3"/>
        <v>18850.002129994951</v>
      </c>
    </row>
    <row r="8" spans="3:13" x14ac:dyDescent="0.25">
      <c r="C8" t="s">
        <v>2</v>
      </c>
      <c r="D8" t="s">
        <v>8</v>
      </c>
      <c r="E8" s="5">
        <v>1009</v>
      </c>
      <c r="F8" s="5">
        <v>1033</v>
      </c>
      <c r="G8" s="3">
        <v>2.8</v>
      </c>
      <c r="H8" s="6">
        <f t="shared" si="0"/>
        <v>28000000</v>
      </c>
      <c r="I8" s="7">
        <f t="shared" si="1"/>
        <v>27105.517909002905</v>
      </c>
      <c r="J8" s="7">
        <f t="shared" si="2"/>
        <v>27750.247770069374</v>
      </c>
      <c r="K8" s="8">
        <f t="shared" si="3"/>
        <v>27427.882839536142</v>
      </c>
    </row>
    <row r="9" spans="3:13" x14ac:dyDescent="0.25">
      <c r="C9" t="s">
        <v>0</v>
      </c>
      <c r="D9" t="s">
        <v>9</v>
      </c>
      <c r="E9" s="5">
        <v>1478.53</v>
      </c>
      <c r="F9" s="5">
        <f>E9</f>
        <v>1478.53</v>
      </c>
      <c r="G9" s="3">
        <v>2.2999999999999998</v>
      </c>
      <c r="H9" s="6">
        <f t="shared" si="0"/>
        <v>23000000</v>
      </c>
      <c r="I9" s="7">
        <f t="shared" si="1"/>
        <v>15555.991423914293</v>
      </c>
      <c r="J9" s="7">
        <f t="shared" si="2"/>
        <v>15555.991423914293</v>
      </c>
      <c r="K9" s="8">
        <f t="shared" si="3"/>
        <v>15555.991423914293</v>
      </c>
    </row>
    <row r="10" spans="3:13" x14ac:dyDescent="0.25">
      <c r="C10" t="s">
        <v>1</v>
      </c>
      <c r="D10" t="s">
        <v>10</v>
      </c>
      <c r="E10" s="5">
        <v>1120</v>
      </c>
      <c r="F10" s="5">
        <f>E10</f>
        <v>1120</v>
      </c>
      <c r="G10" s="3">
        <v>2.2999999999999998</v>
      </c>
      <c r="H10" s="6">
        <f t="shared" si="0"/>
        <v>23000000</v>
      </c>
      <c r="I10" s="7">
        <f t="shared" si="1"/>
        <v>20535.714285714286</v>
      </c>
      <c r="J10" s="7">
        <f t="shared" si="2"/>
        <v>20535.714285714286</v>
      </c>
      <c r="K10" s="8">
        <f t="shared" si="3"/>
        <v>20535.714285714286</v>
      </c>
      <c r="M10" s="9">
        <v>8010005355</v>
      </c>
    </row>
    <row r="11" spans="3:13" x14ac:dyDescent="0.25">
      <c r="C11" t="s">
        <v>2</v>
      </c>
      <c r="D11" t="s">
        <v>11</v>
      </c>
      <c r="E11" s="5">
        <v>720</v>
      </c>
      <c r="F11" s="5">
        <f>E11</f>
        <v>720</v>
      </c>
      <c r="G11" s="3">
        <v>2.2999999999999998</v>
      </c>
      <c r="H11" s="6">
        <f t="shared" si="0"/>
        <v>23000000</v>
      </c>
      <c r="I11" s="7">
        <f t="shared" si="1"/>
        <v>31944.444444444445</v>
      </c>
      <c r="J11" s="7">
        <f t="shared" si="2"/>
        <v>31944.444444444445</v>
      </c>
      <c r="K11" s="8">
        <f t="shared" si="3"/>
        <v>31944.444444444445</v>
      </c>
    </row>
    <row r="15" spans="3:13" x14ac:dyDescent="0.25">
      <c r="F15">
        <v>2528</v>
      </c>
      <c r="G15">
        <v>3.7</v>
      </c>
      <c r="H15" s="6">
        <f>G15*10^7</f>
        <v>37000000</v>
      </c>
      <c r="I15" s="7">
        <f>H15/F15</f>
        <v>14636.075949367088</v>
      </c>
      <c r="M15" t="s">
        <v>18</v>
      </c>
    </row>
    <row r="16" spans="3:13" x14ac:dyDescent="0.25">
      <c r="F16">
        <v>1946</v>
      </c>
      <c r="G16">
        <v>2.8</v>
      </c>
      <c r="H16" s="6">
        <f>G16*10^7</f>
        <v>28000000</v>
      </c>
      <c r="I16" s="7">
        <f>H16/F16</f>
        <v>14388.489208633093</v>
      </c>
      <c r="M16" t="s">
        <v>18</v>
      </c>
    </row>
    <row r="17" spans="4:13" x14ac:dyDescent="0.25">
      <c r="F17">
        <v>921</v>
      </c>
      <c r="G17">
        <v>1.4</v>
      </c>
      <c r="H17" s="6">
        <f>G17*10^7</f>
        <v>14000000</v>
      </c>
      <c r="I17" s="7">
        <f>H17/F17</f>
        <v>15200.868621064061</v>
      </c>
      <c r="M17" t="s">
        <v>18</v>
      </c>
    </row>
    <row r="18" spans="4:13" x14ac:dyDescent="0.25">
      <c r="D18" s="9"/>
      <c r="F18">
        <v>1182</v>
      </c>
      <c r="G18">
        <v>1.8</v>
      </c>
      <c r="H18" s="6">
        <f>G18*10^7</f>
        <v>18000000</v>
      </c>
      <c r="I18" s="7">
        <f>H18/F18</f>
        <v>15228.426395939086</v>
      </c>
      <c r="M18" t="s">
        <v>18</v>
      </c>
    </row>
    <row r="23" spans="4:13" x14ac:dyDescent="0.25">
      <c r="H23" s="7">
        <v>14000</v>
      </c>
      <c r="I23" s="7">
        <v>16000</v>
      </c>
    </row>
    <row r="26" spans="4:13" x14ac:dyDescent="0.25">
      <c r="D26">
        <v>2503</v>
      </c>
    </row>
    <row r="27" spans="4:13" x14ac:dyDescent="0.25">
      <c r="D27">
        <v>2.2599999999999998</v>
      </c>
    </row>
    <row r="28" spans="4:13" x14ac:dyDescent="0.25">
      <c r="D28" s="7">
        <f>D27*10^7/D26</f>
        <v>9029.1650019976005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5:R5"/>
  <sheetViews>
    <sheetView topLeftCell="A21" workbookViewId="0">
      <selection activeCell="R5" sqref="R5"/>
    </sheetView>
  </sheetViews>
  <sheetFormatPr defaultRowHeight="15" x14ac:dyDescent="0.25"/>
  <cols>
    <col min="13" max="13" width="11" bestFit="1" customWidth="1"/>
    <col min="18" max="18" width="10" bestFit="1" customWidth="1"/>
  </cols>
  <sheetData>
    <row r="5" spans="13:18" x14ac:dyDescent="0.25">
      <c r="M5">
        <v>9873400337</v>
      </c>
      <c r="P5">
        <v>1956</v>
      </c>
      <c r="Q5">
        <f>3*10^7</f>
        <v>30000000</v>
      </c>
      <c r="R5" s="7">
        <f>Q5/P5</f>
        <v>15337.423312883435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27"/>
  <sheetViews>
    <sheetView tabSelected="1" workbookViewId="0">
      <selection activeCell="M11" sqref="M11"/>
    </sheetView>
  </sheetViews>
  <sheetFormatPr defaultRowHeight="15" x14ac:dyDescent="0.25"/>
  <cols>
    <col min="4" max="4" width="11.5703125" style="7" bestFit="1" customWidth="1"/>
    <col min="5" max="5" width="9.28515625" style="7" bestFit="1" customWidth="1"/>
    <col min="6" max="6" width="16.85546875" style="7" bestFit="1" customWidth="1"/>
    <col min="12" max="13" width="11.5703125" style="7" bestFit="1" customWidth="1"/>
    <col min="14" max="15" width="18" bestFit="1" customWidth="1"/>
  </cols>
  <sheetData>
    <row r="4" spans="3:15" x14ac:dyDescent="0.25">
      <c r="C4" t="s">
        <v>19</v>
      </c>
      <c r="D4" s="7">
        <v>696635</v>
      </c>
      <c r="E4" s="7">
        <v>2000</v>
      </c>
      <c r="F4" s="7">
        <f>E4*D4</f>
        <v>1393270000</v>
      </c>
      <c r="N4">
        <v>14000</v>
      </c>
      <c r="O4">
        <v>16000</v>
      </c>
    </row>
    <row r="5" spans="3:15" x14ac:dyDescent="0.25">
      <c r="C5" t="s">
        <v>20</v>
      </c>
      <c r="D5" s="7">
        <v>231383</v>
      </c>
      <c r="E5" s="7">
        <v>1800</v>
      </c>
      <c r="F5" s="7">
        <f>E5*D5</f>
        <v>416489400</v>
      </c>
      <c r="J5" t="s">
        <v>21</v>
      </c>
      <c r="K5">
        <v>111</v>
      </c>
      <c r="L5" s="7">
        <v>125830.11</v>
      </c>
      <c r="M5" s="7">
        <v>243697.47</v>
      </c>
      <c r="N5" s="10">
        <f>M5*$N$4/10^7</f>
        <v>341.17645800000003</v>
      </c>
      <c r="O5" s="10">
        <f>M5*$O$4/10^7</f>
        <v>389.915952</v>
      </c>
    </row>
    <row r="6" spans="3:15" x14ac:dyDescent="0.25">
      <c r="F6" s="7">
        <f>SUM(F4:F5)</f>
        <v>1809759400</v>
      </c>
      <c r="J6" t="s">
        <v>22</v>
      </c>
      <c r="K6">
        <v>128</v>
      </c>
      <c r="L6" s="7">
        <v>143563.12</v>
      </c>
      <c r="M6" s="7">
        <v>278134.19</v>
      </c>
      <c r="N6" s="10">
        <f t="shared" ref="N6:N7" si="0">M6*$N$4/10^7</f>
        <v>389.38786599999997</v>
      </c>
      <c r="O6" s="10">
        <f t="shared" ref="O6:O7" si="1">M6*$O$4/10^7</f>
        <v>445.01470399999999</v>
      </c>
    </row>
    <row r="7" spans="3:15" x14ac:dyDescent="0.25">
      <c r="F7" s="7">
        <v>704600000</v>
      </c>
      <c r="J7" t="s">
        <v>23</v>
      </c>
      <c r="K7">
        <v>194</v>
      </c>
      <c r="L7" s="7">
        <v>204564.28</v>
      </c>
      <c r="M7" s="7">
        <v>399704.96</v>
      </c>
      <c r="N7" s="10">
        <f t="shared" si="0"/>
        <v>559.58694400000002</v>
      </c>
      <c r="O7" s="10">
        <f t="shared" si="1"/>
        <v>639.52793599999995</v>
      </c>
    </row>
    <row r="8" spans="3:15" x14ac:dyDescent="0.25">
      <c r="F8" s="7">
        <f>F7+F6</f>
        <v>2514359400</v>
      </c>
      <c r="K8" s="7">
        <f>SUM(K5:K7)</f>
        <v>433</v>
      </c>
      <c r="L8" s="7">
        <f t="shared" ref="L8:M8" si="2">SUM(L5:L7)</f>
        <v>473957.51</v>
      </c>
      <c r="M8" s="7">
        <f t="shared" si="2"/>
        <v>921536.62000000011</v>
      </c>
      <c r="N8" s="1">
        <f t="shared" ref="N8" si="3">SUM(N5:N7)</f>
        <v>1290.1512680000001</v>
      </c>
      <c r="O8" s="1">
        <f t="shared" ref="O8" si="4">SUM(O5:O7)</f>
        <v>1474.458592</v>
      </c>
    </row>
    <row r="9" spans="3:15" x14ac:dyDescent="0.25">
      <c r="F9" s="7">
        <f>251*10^7</f>
        <v>2510000000</v>
      </c>
    </row>
    <row r="10" spans="3:15" x14ac:dyDescent="0.25">
      <c r="F10" s="7">
        <f>F9*0.85</f>
        <v>2133500000</v>
      </c>
    </row>
    <row r="11" spans="3:15" x14ac:dyDescent="0.25">
      <c r="F11" s="7">
        <f>F9*0.75</f>
        <v>1882500000</v>
      </c>
    </row>
    <row r="13" spans="3:15" x14ac:dyDescent="0.25">
      <c r="F13" s="7">
        <v>137</v>
      </c>
    </row>
    <row r="14" spans="3:15" x14ac:dyDescent="0.25">
      <c r="F14" s="7">
        <v>25</v>
      </c>
    </row>
    <row r="15" spans="3:15" x14ac:dyDescent="0.25">
      <c r="F15" s="7">
        <f>SUM(F13:F14)</f>
        <v>162</v>
      </c>
    </row>
    <row r="17" spans="5:8" x14ac:dyDescent="0.25">
      <c r="E17" s="7">
        <v>143</v>
      </c>
    </row>
    <row r="18" spans="5:8" x14ac:dyDescent="0.25">
      <c r="E18" s="7">
        <v>93</v>
      </c>
    </row>
    <row r="19" spans="5:8" x14ac:dyDescent="0.25">
      <c r="E19" s="7">
        <f>SUM(E17:E18)</f>
        <v>236</v>
      </c>
    </row>
    <row r="21" spans="5:8" x14ac:dyDescent="0.25">
      <c r="F21" s="7">
        <f>2.3*10^7</f>
        <v>23000000</v>
      </c>
    </row>
    <row r="22" spans="5:8" x14ac:dyDescent="0.25">
      <c r="F22" s="7">
        <f>F21*4</f>
        <v>92000000</v>
      </c>
    </row>
    <row r="23" spans="5:8" x14ac:dyDescent="0.25">
      <c r="F23" s="7">
        <v>26.3659</v>
      </c>
    </row>
    <row r="24" spans="5:8" x14ac:dyDescent="0.25">
      <c r="F24" s="7">
        <f>F23*F22</f>
        <v>2425662800</v>
      </c>
    </row>
    <row r="25" spans="5:8" x14ac:dyDescent="0.25">
      <c r="H25">
        <v>5.3</v>
      </c>
    </row>
    <row r="26" spans="5:8" x14ac:dyDescent="0.25">
      <c r="H26">
        <f>H25/10</f>
        <v>0.53</v>
      </c>
    </row>
    <row r="27" spans="5:8" x14ac:dyDescent="0.25">
      <c r="H27">
        <f>H26*1200</f>
        <v>636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 Chaturvedi</dc:creator>
  <cp:lastModifiedBy>Abhinav Chaturvedi</cp:lastModifiedBy>
  <dcterms:created xsi:type="dcterms:W3CDTF">2023-11-17T05:41:53Z</dcterms:created>
  <dcterms:modified xsi:type="dcterms:W3CDTF">2023-11-17T10:23:38Z</dcterms:modified>
</cp:coreProperties>
</file>