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Z:\In Progress Files\Yash Bhatnagar\WIP\VIS(2023-24)-PL524-440-670\"/>
    </mc:Choice>
  </mc:AlternateContent>
  <xr:revisionPtr revIDLastSave="0" documentId="13_ncr:1_{257680FA-83BB-4D7B-A5A6-BACCB5E5A872}" xr6:coauthVersionLast="47" xr6:coauthVersionMax="47" xr10:uidLastSave="{00000000-0000-0000-0000-000000000000}"/>
  <bookViews>
    <workbookView xWindow="-120" yWindow="-120" windowWidth="21840" windowHeight="13140" xr2:uid="{00000000-000D-0000-FFFF-FFFF00000000}"/>
  </bookViews>
  <sheets>
    <sheet name="working" sheetId="2" r:id="rId1"/>
    <sheet name="Sheet2" sheetId="3"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6" i="2" l="1"/>
  <c r="F23" i="2"/>
  <c r="F25" i="2" s="1"/>
  <c r="F20" i="2"/>
  <c r="J24" i="2"/>
  <c r="J23" i="2"/>
  <c r="V5" i="2"/>
  <c r="V6" i="2"/>
  <c r="V4" i="2"/>
  <c r="M4" i="2"/>
  <c r="O4" i="2"/>
  <c r="G5" i="2"/>
  <c r="O5" i="2" s="1"/>
  <c r="G6" i="2"/>
  <c r="O6" i="2" s="1"/>
  <c r="G4" i="2"/>
  <c r="J4" i="2"/>
  <c r="N25" i="2"/>
  <c r="N24" i="2"/>
  <c r="F7" i="2"/>
  <c r="G7" i="2"/>
  <c r="V7" i="2" l="1"/>
  <c r="F24" i="2" s="1"/>
  <c r="P4" i="2"/>
  <c r="Q4" i="2" s="1"/>
  <c r="S4" i="2" s="1"/>
  <c r="M5" i="2"/>
  <c r="M6" i="2"/>
  <c r="J5" i="2"/>
  <c r="J6" i="2"/>
  <c r="I3" i="3"/>
  <c r="G3" i="3"/>
  <c r="D3" i="3"/>
  <c r="J3" i="3" l="1"/>
  <c r="K3" i="3" s="1"/>
  <c r="M3" i="3" s="1"/>
  <c r="P6" i="2" l="1"/>
  <c r="P5" i="2"/>
  <c r="Q5" i="2" l="1"/>
  <c r="S5" i="2" s="1"/>
  <c r="O7" i="2"/>
  <c r="Q6" i="2"/>
  <c r="S6" i="2" s="1"/>
  <c r="P7" i="2" l="1"/>
  <c r="S7" i="2"/>
  <c r="Q7" i="2" l="1"/>
</calcChain>
</file>

<file path=xl/sharedStrings.xml><?xml version="1.0" encoding="utf-8"?>
<sst xmlns="http://schemas.openxmlformats.org/spreadsheetml/2006/main" count="60" uniqueCount="51">
  <si>
    <t>Type of Structure</t>
  </si>
  <si>
    <t xml:space="preserve">Year of Valuation </t>
  </si>
  <si>
    <t>Total Life Consumed 
(In year)</t>
  </si>
  <si>
    <t>Total Economical Life
(In year)</t>
  </si>
  <si>
    <t>Salvage value</t>
  </si>
  <si>
    <t>Depreciation Rate</t>
  </si>
  <si>
    <t>Gross Replacement Value
(INR)</t>
  </si>
  <si>
    <t xml:space="preserve">Depreciation
(INR) </t>
  </si>
  <si>
    <t>Depreciated Value
(INR)</t>
  </si>
  <si>
    <t>Depreciated Replacement Market Value
(INR)</t>
  </si>
  <si>
    <t>TOTAL</t>
  </si>
  <si>
    <t>Remarks:</t>
  </si>
  <si>
    <t>Detoration</t>
  </si>
  <si>
    <t>Boundary wall valuation</t>
  </si>
  <si>
    <t>Year of Construction</t>
  </si>
  <si>
    <r>
      <t xml:space="preserve">Total Life Consumed 
</t>
    </r>
    <r>
      <rPr>
        <b/>
        <i/>
        <sz val="10"/>
        <rFont val="Calibri"/>
        <family val="2"/>
        <scheme val="minor"/>
      </rPr>
      <t>(in years)</t>
    </r>
  </si>
  <si>
    <r>
      <t xml:space="preserve">Total Economical Life
</t>
    </r>
    <r>
      <rPr>
        <b/>
        <i/>
        <sz val="10"/>
        <rFont val="Calibri"/>
        <family val="2"/>
        <scheme val="minor"/>
      </rPr>
      <t>(in years)</t>
    </r>
  </si>
  <si>
    <t>Discounting Factor</t>
  </si>
  <si>
    <t>Covered Area 
(in sq ft)</t>
  </si>
  <si>
    <r>
      <t xml:space="preserve">Plinth Area  Rate 
</t>
    </r>
    <r>
      <rPr>
        <b/>
        <i/>
        <sz val="10"/>
        <rFont val="Calibri"/>
        <family val="2"/>
        <scheme val="minor"/>
      </rPr>
      <t>(in per running mtr)</t>
    </r>
  </si>
  <si>
    <t xml:space="preserve">Year of Construction </t>
  </si>
  <si>
    <t>RCC</t>
  </si>
  <si>
    <t>Ground Floor</t>
  </si>
  <si>
    <t>Sr. No.</t>
  </si>
  <si>
    <t>3. Age of construction taken as per the information provided to us.</t>
  </si>
  <si>
    <r>
      <t xml:space="preserve">Wall
</t>
    </r>
    <r>
      <rPr>
        <b/>
        <i/>
        <sz val="10"/>
        <rFont val="Calibri"/>
        <family val="2"/>
        <scheme val="minor"/>
      </rPr>
      <t>(in Running mtr.)As per approved map approx.</t>
    </r>
  </si>
  <si>
    <t>First Floor</t>
  </si>
  <si>
    <t>Circle Rates</t>
  </si>
  <si>
    <t>land</t>
  </si>
  <si>
    <t>FMV</t>
  </si>
  <si>
    <t>Land</t>
  </si>
  <si>
    <t>building</t>
  </si>
  <si>
    <t>Covered Area 
(in sq mtr)</t>
  </si>
  <si>
    <t>RV</t>
  </si>
  <si>
    <t>DV</t>
  </si>
  <si>
    <t>Building</t>
  </si>
  <si>
    <t>Floor</t>
  </si>
  <si>
    <t>Mumty</t>
  </si>
  <si>
    <t>Height in ft.</t>
  </si>
  <si>
    <t>Construction cost as per Circle Rate  
 (INR)</t>
  </si>
  <si>
    <t>Plinth Area  Rate 
(INR per sq ft)</t>
  </si>
  <si>
    <t>Circle Rates of Construction 
(INR per sq.mtr)</t>
  </si>
  <si>
    <t>1. All the details pertaing to the building area statement such as area, floor, etc has been taken from the documents provided to us and more or less same was found during site survey measurement.</t>
  </si>
  <si>
    <t xml:space="preserve">2.The maintinence of the building is good as per site survey observation. </t>
  </si>
  <si>
    <t>Circle Deprociation Factor</t>
  </si>
  <si>
    <t>NET LAND AREA</t>
  </si>
  <si>
    <t>sq.mtr.</t>
  </si>
  <si>
    <t>sq.yds.</t>
  </si>
  <si>
    <t xml:space="preserve">MRS. MEENU AGARWAL &amp; MRS. DEEPTI AGARWAL.| PROPERTY NO. 12/10, KHASRA NO. 440/13 (440 MIN), ASHIRWAD ENCLAVE, GRAM -KANWALI, PARAGANA-CENTRAL DOON, DIST.-DEHRADUN
</t>
  </si>
  <si>
    <t>Circle land rate</t>
  </si>
  <si>
    <t>wall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</si>
</sst>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 &quot;₹&quot;\ * #,##0.00_ ;_ &quot;₹&quot;\ * \-#,##0.00_ ;_ &quot;₹&quot;\ * &quot;-&quot;??_ ;_ @_ "/>
    <numFmt numFmtId="43" formatCode="_ * #,##0.00_ ;_ * \-#,##0.00_ ;_ * &quot;-&quot;??_ ;_ @_ "/>
    <numFmt numFmtId="164" formatCode="0.0000"/>
    <numFmt numFmtId="165" formatCode="_ &quot;₹&quot;\ * #,##0_ ;_ &quot;₹&quot;\ * \-#,##0_ ;_ &quot;₹&quot;\ * &quot;-&quot;??_ ;_ @_ "/>
    <numFmt numFmtId="166" formatCode="_ * #,##0_ ;_ * \-#,##0_ ;_ * &quot;-&quot;??_ ;_ @_ "/>
    <numFmt numFmtId="167" formatCode="&quot;₹&quot;\ #,##0.00"/>
    <numFmt numFmtId="168" formatCode="_(* #,##0_);_(* \(#,##0\);_(* &quot;-&quot;?_);_(@_)"/>
    <numFmt numFmtId="169" formatCode="_ * #,##0.0_ ;_ * \-#,##0.0_ ;_ * &quot;-&quot;??_ ;_ @_ "/>
    <numFmt numFmtId="170" formatCode="&quot;₹&quot;\ #,##0.0"/>
    <numFmt numFmtId="171" formatCode="_ &quot;₹&quot;\ * #,##0.0_ ;_ &quot;₹&quot;\ * \-#,##0.0_ ;_ &quot;₹&quot;\ * &quot;-&quot;?_ ;_ @_ "/>
    <numFmt numFmtId="175" formatCode="0.000"/>
    <numFmt numFmtId="177" formatCode="_ * #,##0.000_ ;_ * \-#,##0.000_ ;_ * &quot;-&quot;??_ ;_ @_ "/>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b/>
      <i/>
      <sz val="11"/>
      <color theme="1"/>
      <name val="Calibri"/>
      <family val="2"/>
      <scheme val="minor"/>
    </font>
    <font>
      <i/>
      <sz val="11"/>
      <color theme="1"/>
      <name val="Calibri"/>
      <family val="2"/>
      <scheme val="minor"/>
    </font>
    <font>
      <b/>
      <sz val="11"/>
      <name val="Calibri"/>
      <family val="2"/>
      <scheme val="minor"/>
    </font>
    <font>
      <b/>
      <i/>
      <sz val="10"/>
      <name val="Calibri"/>
      <family val="2"/>
      <scheme val="minor"/>
    </font>
    <font>
      <sz val="11"/>
      <color theme="0"/>
      <name val="Calibri"/>
      <family val="2"/>
      <scheme val="minor"/>
    </font>
    <font>
      <b/>
      <sz val="11"/>
      <color theme="2" tint="-0.89999084444715716"/>
      <name val="Calibri"/>
      <family val="2"/>
      <scheme val="minor"/>
    </font>
  </fonts>
  <fills count="8">
    <fill>
      <patternFill patternType="none"/>
    </fill>
    <fill>
      <patternFill patternType="gray125"/>
    </fill>
    <fill>
      <patternFill patternType="solid">
        <fgColor theme="4" tint="0.59999389629810485"/>
        <bgColor indexed="65"/>
      </patternFill>
    </fill>
    <fill>
      <patternFill patternType="solid">
        <fgColor rgb="FF1E3661"/>
        <bgColor indexed="64"/>
      </patternFill>
    </fill>
    <fill>
      <patternFill patternType="solid">
        <fgColor theme="4" tint="0.39997558519241921"/>
        <bgColor indexed="64"/>
      </patternFill>
    </fill>
    <fill>
      <patternFill patternType="solid">
        <fgColor theme="0" tint="-4.9989318521683403E-2"/>
        <bgColor indexed="64"/>
      </patternFill>
    </fill>
    <fill>
      <patternFill patternType="solid">
        <fgColor theme="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44" fontId="1" fillId="0" borderId="0" applyFont="0" applyFill="0" applyBorder="0" applyAlignment="0" applyProtection="0"/>
    <xf numFmtId="9" fontId="1" fillId="0" borderId="0" applyFont="0" applyFill="0" applyBorder="0" applyAlignment="0" applyProtection="0"/>
    <xf numFmtId="0" fontId="1" fillId="2"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8" fillId="6" borderId="0" applyNumberFormat="0" applyBorder="0" applyAlignment="0" applyProtection="0"/>
  </cellStyleXfs>
  <cellXfs count="66">
    <xf numFmtId="0" fontId="0" fillId="0" borderId="0" xfId="0"/>
    <xf numFmtId="0" fontId="2" fillId="2" borderId="1" xfId="3" applyFont="1" applyBorder="1" applyAlignment="1">
      <alignment horizontal="center" vertical="center" wrapText="1"/>
    </xf>
    <xf numFmtId="0" fontId="0" fillId="0" borderId="1" xfId="0" applyBorder="1" applyAlignment="1">
      <alignment horizontal="center" vertical="center" wrapText="1"/>
    </xf>
    <xf numFmtId="9" fontId="0" fillId="0" borderId="1" xfId="0" applyNumberFormat="1" applyBorder="1" applyAlignment="1">
      <alignment horizontal="center" vertical="center" wrapText="1"/>
    </xf>
    <xf numFmtId="164" fontId="0" fillId="0" borderId="1" xfId="0" applyNumberFormat="1" applyBorder="1" applyAlignment="1">
      <alignment horizontal="center" vertical="center" wrapText="1"/>
    </xf>
    <xf numFmtId="9" fontId="0" fillId="0" borderId="1" xfId="2" applyFont="1" applyBorder="1" applyAlignment="1">
      <alignment horizontal="center" vertical="center" wrapText="1"/>
    </xf>
    <xf numFmtId="165" fontId="2" fillId="0" borderId="1" xfId="1" applyNumberFormat="1" applyFont="1" applyBorder="1" applyAlignment="1">
      <alignment horizontal="center" vertical="center" wrapText="1"/>
    </xf>
    <xf numFmtId="165" fontId="0" fillId="0" borderId="0" xfId="0" applyNumberFormat="1"/>
    <xf numFmtId="43" fontId="0" fillId="0" borderId="0" xfId="0" applyNumberFormat="1"/>
    <xf numFmtId="0" fontId="6" fillId="4" borderId="1" xfId="0" applyFont="1" applyFill="1" applyBorder="1" applyAlignment="1">
      <alignment horizontal="center" vertical="center" wrapText="1"/>
    </xf>
    <xf numFmtId="1" fontId="0" fillId="0" borderId="1" xfId="0" applyNumberFormat="1" applyBorder="1" applyAlignment="1">
      <alignment horizontal="center" vertical="center"/>
    </xf>
    <xf numFmtId="0" fontId="0" fillId="0" borderId="1" xfId="0" applyBorder="1" applyAlignment="1">
      <alignment horizontal="center" vertical="center"/>
    </xf>
    <xf numFmtId="9" fontId="0" fillId="0" borderId="1" xfId="0" applyNumberFormat="1" applyBorder="1" applyAlignment="1">
      <alignment horizontal="center" vertical="center"/>
    </xf>
    <xf numFmtId="164" fontId="0" fillId="0" borderId="1" xfId="0" applyNumberFormat="1" applyBorder="1" applyAlignment="1">
      <alignment horizontal="center" vertical="center"/>
    </xf>
    <xf numFmtId="165" fontId="0" fillId="0" borderId="1" xfId="1" applyNumberFormat="1" applyFont="1" applyBorder="1" applyAlignment="1">
      <alignment horizontal="center" vertical="center"/>
    </xf>
    <xf numFmtId="9" fontId="0" fillId="0" borderId="1" xfId="2" applyFont="1" applyBorder="1" applyAlignment="1">
      <alignment horizontal="center" vertical="center"/>
    </xf>
    <xf numFmtId="43" fontId="0" fillId="0" borderId="1" xfId="0" applyNumberFormat="1" applyBorder="1" applyAlignment="1">
      <alignment horizontal="center" vertical="center" wrapText="1"/>
    </xf>
    <xf numFmtId="166" fontId="2" fillId="2" borderId="1" xfId="6" applyNumberFormat="1" applyFont="1" applyFill="1" applyBorder="1" applyAlignment="1">
      <alignment horizontal="center" vertical="center" wrapText="1"/>
    </xf>
    <xf numFmtId="0" fontId="0" fillId="0" borderId="1" xfId="0" applyBorder="1" applyAlignment="1">
      <alignment vertical="center" wrapText="1"/>
    </xf>
    <xf numFmtId="167" fontId="0" fillId="0" borderId="0" xfId="0" applyNumberFormat="1"/>
    <xf numFmtId="166" fontId="0" fillId="0" borderId="0" xfId="0" applyNumberFormat="1"/>
    <xf numFmtId="0" fontId="2" fillId="2" borderId="1" xfId="3" applyFont="1" applyBorder="1" applyAlignment="1">
      <alignment horizontal="center" vertical="center"/>
    </xf>
    <xf numFmtId="9" fontId="2" fillId="5" borderId="1" xfId="3" applyNumberFormat="1" applyFont="1" applyFill="1" applyBorder="1" applyAlignment="1">
      <alignment horizontal="center" vertical="center" wrapText="1"/>
    </xf>
    <xf numFmtId="0" fontId="2" fillId="5" borderId="1" xfId="3" applyFont="1" applyFill="1" applyBorder="1" applyAlignment="1">
      <alignment horizontal="center" vertical="center" wrapText="1"/>
    </xf>
    <xf numFmtId="43" fontId="0" fillId="0" borderId="0" xfId="6" applyFont="1"/>
    <xf numFmtId="0" fontId="0" fillId="0" borderId="1" xfId="0" applyBorder="1"/>
    <xf numFmtId="2" fontId="0" fillId="0" borderId="1" xfId="0" applyNumberFormat="1" applyBorder="1"/>
    <xf numFmtId="0" fontId="9" fillId="6" borderId="3" xfId="7" applyFont="1" applyBorder="1" applyAlignment="1">
      <alignment vertical="center"/>
    </xf>
    <xf numFmtId="0" fontId="9" fillId="6" borderId="3" xfId="7" applyFont="1" applyBorder="1" applyAlignment="1">
      <alignment horizontal="center" vertical="center" wrapText="1"/>
    </xf>
    <xf numFmtId="0" fontId="2" fillId="0" borderId="1" xfId="0" applyFont="1" applyBorder="1"/>
    <xf numFmtId="168" fontId="0" fillId="0" borderId="0" xfId="0" applyNumberFormat="1"/>
    <xf numFmtId="0" fontId="0" fillId="7" borderId="1" xfId="0" applyFill="1" applyBorder="1" applyAlignment="1">
      <alignment vertical="center" wrapText="1"/>
    </xf>
    <xf numFmtId="0" fontId="0" fillId="7" borderId="1" xfId="0" applyFill="1" applyBorder="1" applyAlignment="1">
      <alignment horizontal="center" vertical="center" wrapText="1"/>
    </xf>
    <xf numFmtId="43" fontId="0" fillId="7" borderId="1" xfId="0" applyNumberFormat="1" applyFill="1" applyBorder="1" applyAlignment="1">
      <alignment horizontal="center" vertical="center" wrapText="1"/>
    </xf>
    <xf numFmtId="9" fontId="0" fillId="7" borderId="1" xfId="0" applyNumberFormat="1" applyFill="1" applyBorder="1" applyAlignment="1">
      <alignment horizontal="center" vertical="center" wrapText="1"/>
    </xf>
    <xf numFmtId="164" fontId="0" fillId="7" borderId="1" xfId="0" applyNumberFormat="1" applyFill="1" applyBorder="1" applyAlignment="1">
      <alignment horizontal="center" vertical="center" wrapText="1"/>
    </xf>
    <xf numFmtId="0" fontId="2" fillId="0" borderId="1" xfId="0" applyFont="1" applyBorder="1" applyAlignment="1">
      <alignment horizontal="center" vertical="center" wrapText="1"/>
    </xf>
    <xf numFmtId="169" fontId="0" fillId="0" borderId="1" xfId="6" applyNumberFormat="1" applyFont="1" applyBorder="1" applyAlignment="1">
      <alignment horizontal="center" vertical="center" wrapText="1"/>
    </xf>
    <xf numFmtId="169" fontId="0" fillId="7" borderId="1" xfId="6" applyNumberFormat="1" applyFont="1" applyFill="1" applyBorder="1" applyAlignment="1">
      <alignment horizontal="center" vertical="center" wrapText="1"/>
    </xf>
    <xf numFmtId="44" fontId="0" fillId="0" borderId="0" xfId="0" applyNumberFormat="1"/>
    <xf numFmtId="0" fontId="2" fillId="0" borderId="0" xfId="0" applyFont="1"/>
    <xf numFmtId="2" fontId="0" fillId="0" borderId="0" xfId="0" applyNumberFormat="1"/>
    <xf numFmtId="0" fontId="0" fillId="0" borderId="0" xfId="0" applyAlignment="1">
      <alignment wrapText="1"/>
    </xf>
    <xf numFmtId="170" fontId="0" fillId="0" borderId="0" xfId="0" applyNumberFormat="1"/>
    <xf numFmtId="9" fontId="0" fillId="0" borderId="0" xfId="0" applyNumberFormat="1"/>
    <xf numFmtId="10" fontId="0" fillId="0" borderId="0" xfId="0" applyNumberFormat="1"/>
    <xf numFmtId="0" fontId="2" fillId="0" borderId="0" xfId="0" applyFont="1" applyAlignment="1">
      <alignment wrapText="1"/>
    </xf>
    <xf numFmtId="43" fontId="2" fillId="0" borderId="0" xfId="0" applyNumberFormat="1" applyFont="1"/>
    <xf numFmtId="0" fontId="5" fillId="0" borderId="0" xfId="0" applyFont="1" applyAlignment="1">
      <alignment horizontal="left" vertical="center" wrapText="1"/>
    </xf>
    <xf numFmtId="171" fontId="0" fillId="0" borderId="0" xfId="0" applyNumberFormat="1"/>
    <xf numFmtId="0" fontId="3" fillId="3" borderId="0" xfId="0" applyFont="1" applyFill="1" applyAlignment="1">
      <alignment horizontal="center" vertical="center" wrapText="1"/>
    </xf>
    <xf numFmtId="0" fontId="4" fillId="0" borderId="1" xfId="0" applyFont="1" applyBorder="1" applyAlignment="1">
      <alignment horizontal="left" vertical="center"/>
    </xf>
    <xf numFmtId="0" fontId="5" fillId="0" borderId="1" xfId="0" applyFont="1" applyBorder="1" applyAlignment="1">
      <alignment horizontal="left"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3" fillId="3" borderId="2" xfId="0" applyFont="1" applyFill="1" applyBorder="1" applyAlignment="1">
      <alignment horizontal="center" vertical="center" wrapText="1"/>
    </xf>
    <xf numFmtId="0" fontId="9" fillId="6" borderId="1" xfId="7" applyFont="1" applyBorder="1" applyAlignment="1">
      <alignment horizontal="center" vertical="center" wrapText="1"/>
    </xf>
    <xf numFmtId="43" fontId="0" fillId="0" borderId="1" xfId="6" applyNumberFormat="1" applyFont="1" applyBorder="1" applyAlignment="1">
      <alignment horizontal="center" vertical="center" wrapText="1"/>
    </xf>
    <xf numFmtId="166" fontId="0" fillId="0" borderId="1" xfId="6" applyNumberFormat="1" applyFont="1" applyBorder="1" applyAlignment="1">
      <alignment horizontal="right" vertical="center" wrapText="1"/>
    </xf>
    <xf numFmtId="166" fontId="2" fillId="0" borderId="1" xfId="6" applyNumberFormat="1" applyFont="1" applyBorder="1" applyAlignment="1">
      <alignment horizontal="right" vertical="center" wrapText="1"/>
    </xf>
    <xf numFmtId="177" fontId="0" fillId="0" borderId="1" xfId="6" applyNumberFormat="1" applyFont="1" applyBorder="1" applyAlignment="1">
      <alignment horizontal="center" vertical="center" wrapText="1"/>
    </xf>
    <xf numFmtId="175" fontId="0" fillId="0" borderId="0" xfId="0" applyNumberFormat="1"/>
    <xf numFmtId="43" fontId="2" fillId="0" borderId="1" xfId="6" applyNumberFormat="1" applyFont="1" applyBorder="1" applyAlignment="1">
      <alignment horizontal="center" vertical="center" wrapText="1"/>
    </xf>
    <xf numFmtId="2" fontId="2" fillId="0" borderId="1" xfId="0" applyNumberFormat="1" applyFont="1" applyBorder="1" applyAlignment="1">
      <alignment horizontal="right" vertical="center" wrapText="1"/>
    </xf>
    <xf numFmtId="166" fontId="0" fillId="0" borderId="0" xfId="6" applyNumberFormat="1" applyFont="1"/>
  </cellXfs>
  <cellStyles count="8">
    <cellStyle name="40% - Accent1" xfId="3" builtinId="31"/>
    <cellStyle name="Accent1" xfId="7" builtinId="29"/>
    <cellStyle name="Comma" xfId="6" builtinId="3"/>
    <cellStyle name="Comma 2" xfId="4" xr:uid="{00000000-0005-0000-0000-000003000000}"/>
    <cellStyle name="Currency" xfId="1" builtinId="4"/>
    <cellStyle name="Currency 2" xfId="5" xr:uid="{00000000-0005-0000-0000-000005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X33"/>
  <sheetViews>
    <sheetView tabSelected="1" topLeftCell="A16" zoomScale="85" zoomScaleNormal="85" workbookViewId="0">
      <selection activeCell="N24" sqref="N24"/>
    </sheetView>
  </sheetViews>
  <sheetFormatPr defaultRowHeight="15" x14ac:dyDescent="0.25"/>
  <cols>
    <col min="1" max="1" width="2.7109375" customWidth="1"/>
    <col min="2" max="2" width="7.28515625" customWidth="1"/>
    <col min="3" max="3" width="13.140625" bestFit="1" customWidth="1"/>
    <col min="4" max="4" width="11.7109375" customWidth="1"/>
    <col min="5" max="5" width="12.140625" customWidth="1"/>
    <col min="6" max="6" width="15.7109375" customWidth="1"/>
    <col min="7" max="7" width="16.5703125" customWidth="1"/>
    <col min="8" max="8" width="12.28515625" bestFit="1" customWidth="1"/>
    <col min="9" max="9" width="9.5703125" customWidth="1"/>
    <col min="10" max="10" width="13.85546875" customWidth="1"/>
    <col min="11" max="11" width="16.42578125" customWidth="1"/>
    <col min="12" max="12" width="7.7109375" customWidth="1"/>
    <col min="13" max="13" width="12.5703125" customWidth="1"/>
    <col min="14" max="14" width="15" customWidth="1"/>
    <col min="15" max="15" width="18.42578125" customWidth="1"/>
    <col min="16" max="16" width="13.42578125" customWidth="1"/>
    <col min="17" max="17" width="14.140625" customWidth="1"/>
    <col min="18" max="18" width="16" customWidth="1"/>
    <col min="19" max="19" width="13.140625" bestFit="1" customWidth="1"/>
    <col min="20" max="21" width="17.7109375" customWidth="1"/>
    <col min="22" max="22" width="17" customWidth="1"/>
    <col min="23" max="23" width="12.140625" bestFit="1" customWidth="1"/>
    <col min="24" max="24" width="15.5703125" customWidth="1"/>
    <col min="25" max="25" width="14.28515625" customWidth="1"/>
    <col min="26" max="26" width="12.5703125" customWidth="1"/>
    <col min="27" max="27" width="11.85546875" customWidth="1"/>
    <col min="28" max="28" width="12.42578125" customWidth="1"/>
    <col min="29" max="29" width="10.42578125" bestFit="1" customWidth="1"/>
  </cols>
  <sheetData>
    <row r="2" spans="2:24" ht="36" customHeight="1" x14ac:dyDescent="0.25">
      <c r="B2" s="50" t="s">
        <v>48</v>
      </c>
      <c r="C2" s="50"/>
      <c r="D2" s="50"/>
      <c r="E2" s="50"/>
      <c r="F2" s="50"/>
      <c r="G2" s="50"/>
      <c r="H2" s="50"/>
      <c r="I2" s="50"/>
      <c r="J2" s="50"/>
      <c r="K2" s="50"/>
      <c r="L2" s="50"/>
      <c r="M2" s="50"/>
      <c r="N2" s="50"/>
      <c r="O2" s="50"/>
      <c r="P2" s="50"/>
      <c r="Q2" s="50"/>
      <c r="R2" s="50"/>
      <c r="S2" s="50"/>
      <c r="T2" s="50"/>
      <c r="U2" s="50"/>
      <c r="V2" s="50"/>
    </row>
    <row r="3" spans="2:24" ht="60" x14ac:dyDescent="0.25">
      <c r="B3" s="21" t="s">
        <v>23</v>
      </c>
      <c r="C3" s="1" t="s">
        <v>36</v>
      </c>
      <c r="D3" s="1" t="s">
        <v>38</v>
      </c>
      <c r="E3" s="1" t="s">
        <v>0</v>
      </c>
      <c r="F3" s="17" t="s">
        <v>32</v>
      </c>
      <c r="G3" s="17" t="s">
        <v>18</v>
      </c>
      <c r="H3" s="1" t="s">
        <v>20</v>
      </c>
      <c r="I3" s="23" t="s">
        <v>1</v>
      </c>
      <c r="J3" s="1" t="s">
        <v>2</v>
      </c>
      <c r="K3" s="1" t="s">
        <v>3</v>
      </c>
      <c r="L3" s="23" t="s">
        <v>4</v>
      </c>
      <c r="M3" s="23" t="s">
        <v>5</v>
      </c>
      <c r="N3" s="1" t="s">
        <v>40</v>
      </c>
      <c r="O3" s="1" t="s">
        <v>6</v>
      </c>
      <c r="P3" s="23" t="s">
        <v>7</v>
      </c>
      <c r="Q3" s="23" t="s">
        <v>8</v>
      </c>
      <c r="R3" s="22" t="s">
        <v>12</v>
      </c>
      <c r="S3" s="1" t="s">
        <v>9</v>
      </c>
      <c r="T3" s="1" t="s">
        <v>41</v>
      </c>
      <c r="U3" s="22" t="s">
        <v>44</v>
      </c>
      <c r="V3" s="1" t="s">
        <v>39</v>
      </c>
    </row>
    <row r="4" spans="2:24" x14ac:dyDescent="0.25">
      <c r="B4" s="2">
        <v>1</v>
      </c>
      <c r="C4" s="18" t="s">
        <v>22</v>
      </c>
      <c r="D4" s="2">
        <v>12</v>
      </c>
      <c r="E4" s="2" t="s">
        <v>21</v>
      </c>
      <c r="F4" s="16">
        <v>161</v>
      </c>
      <c r="G4" s="58">
        <f>F4*10.764</f>
        <v>1733.0039999999999</v>
      </c>
      <c r="H4" s="2">
        <v>1989</v>
      </c>
      <c r="I4" s="2">
        <v>2023</v>
      </c>
      <c r="J4" s="2">
        <f t="shared" ref="J4:J6" si="0">I4-H4</f>
        <v>34</v>
      </c>
      <c r="K4" s="2">
        <v>60</v>
      </c>
      <c r="L4" s="3">
        <v>0.1</v>
      </c>
      <c r="M4" s="4">
        <f>(1-L4)/K4</f>
        <v>1.5000000000000001E-2</v>
      </c>
      <c r="N4" s="59">
        <v>1400</v>
      </c>
      <c r="O4" s="59">
        <f>N4*G4</f>
        <v>2426205.6</v>
      </c>
      <c r="P4" s="59">
        <f>O4*M4*J4</f>
        <v>1237364.8560000001</v>
      </c>
      <c r="Q4" s="59">
        <f>MAX(O4-P4,0)</f>
        <v>1188840.7439999999</v>
      </c>
      <c r="R4" s="5">
        <v>0</v>
      </c>
      <c r="S4" s="59">
        <f>IF(Q4&gt;L4*O4,Q4*(1-R4),O4*L4)</f>
        <v>1188840.7439999999</v>
      </c>
      <c r="T4" s="59">
        <v>12000</v>
      </c>
      <c r="U4" s="62">
        <v>0.71</v>
      </c>
      <c r="V4" s="59">
        <f>F4*T4*U4</f>
        <v>1371720</v>
      </c>
    </row>
    <row r="5" spans="2:24" x14ac:dyDescent="0.25">
      <c r="B5" s="2">
        <v>2</v>
      </c>
      <c r="C5" s="18" t="s">
        <v>26</v>
      </c>
      <c r="D5" s="2">
        <v>12</v>
      </c>
      <c r="E5" s="2" t="s">
        <v>21</v>
      </c>
      <c r="F5" s="16">
        <v>127</v>
      </c>
      <c r="G5" s="58">
        <f t="shared" ref="G5:G6" si="1">F5*10.764</f>
        <v>1367.028</v>
      </c>
      <c r="H5" s="2">
        <v>2009</v>
      </c>
      <c r="I5" s="2">
        <v>2023</v>
      </c>
      <c r="J5" s="2">
        <f t="shared" si="0"/>
        <v>14</v>
      </c>
      <c r="K5" s="2">
        <v>60</v>
      </c>
      <c r="L5" s="3">
        <v>0.1</v>
      </c>
      <c r="M5" s="4">
        <f t="shared" ref="M5:M6" si="2">(1-L5)/K5</f>
        <v>1.5000000000000001E-2</v>
      </c>
      <c r="N5" s="59">
        <v>1400</v>
      </c>
      <c r="O5" s="59">
        <f t="shared" ref="O5:O6" si="3">N5*G5</f>
        <v>1913839.2</v>
      </c>
      <c r="P5" s="59">
        <f t="shared" ref="P5:P6" si="4">O5*M5*J5</f>
        <v>401906.23200000008</v>
      </c>
      <c r="Q5" s="59">
        <f t="shared" ref="Q5:Q6" si="5">MAX(O5-P5,0)</f>
        <v>1511932.9679999999</v>
      </c>
      <c r="R5" s="5">
        <v>0</v>
      </c>
      <c r="S5" s="59">
        <f t="shared" ref="S5:S6" si="6">IF(Q5&gt;L5*O5,Q5*(1-R5),O5*L5)</f>
        <v>1511932.9679999999</v>
      </c>
      <c r="T5" s="59">
        <v>12000</v>
      </c>
      <c r="U5" s="61">
        <v>0.86799999999999999</v>
      </c>
      <c r="V5" s="59">
        <f t="shared" ref="V5:V6" si="7">F5*T5*U5</f>
        <v>1322832</v>
      </c>
    </row>
    <row r="6" spans="2:24" ht="21.75" customHeight="1" x14ac:dyDescent="0.25">
      <c r="B6" s="2">
        <v>3</v>
      </c>
      <c r="C6" s="31" t="s">
        <v>37</v>
      </c>
      <c r="D6" s="32">
        <v>10</v>
      </c>
      <c r="E6" s="32" t="s">
        <v>21</v>
      </c>
      <c r="F6" s="16">
        <v>5</v>
      </c>
      <c r="G6" s="58">
        <f t="shared" si="1"/>
        <v>53.819999999999993</v>
      </c>
      <c r="H6" s="2">
        <v>2009</v>
      </c>
      <c r="I6" s="32">
        <v>2023</v>
      </c>
      <c r="J6" s="32">
        <f t="shared" si="0"/>
        <v>14</v>
      </c>
      <c r="K6" s="32">
        <v>60</v>
      </c>
      <c r="L6" s="34">
        <v>0.1</v>
      </c>
      <c r="M6" s="35">
        <f t="shared" si="2"/>
        <v>1.5000000000000001E-2</v>
      </c>
      <c r="N6" s="59">
        <v>1400</v>
      </c>
      <c r="O6" s="59">
        <f t="shared" si="3"/>
        <v>75347.999999999985</v>
      </c>
      <c r="P6" s="59">
        <f t="shared" si="4"/>
        <v>15823.079999999998</v>
      </c>
      <c r="Q6" s="59">
        <f t="shared" si="5"/>
        <v>59524.919999999984</v>
      </c>
      <c r="R6" s="5">
        <v>0</v>
      </c>
      <c r="S6" s="59">
        <f t="shared" si="6"/>
        <v>59524.919999999984</v>
      </c>
      <c r="T6" s="59">
        <v>12000</v>
      </c>
      <c r="U6" s="61">
        <v>0.86799999999999999</v>
      </c>
      <c r="V6" s="59">
        <f t="shared" si="7"/>
        <v>52080</v>
      </c>
    </row>
    <row r="7" spans="2:24" x14ac:dyDescent="0.25">
      <c r="B7" s="53" t="s">
        <v>10</v>
      </c>
      <c r="C7" s="54"/>
      <c r="D7" s="54"/>
      <c r="E7" s="55"/>
      <c r="F7" s="64">
        <f>SUM(F4:F6)</f>
        <v>293</v>
      </c>
      <c r="G7" s="63">
        <f>SUM(G4:G6)</f>
        <v>3153.8520000000003</v>
      </c>
      <c r="H7" s="36"/>
      <c r="I7" s="36"/>
      <c r="J7" s="36"/>
      <c r="K7" s="36"/>
      <c r="L7" s="36"/>
      <c r="M7" s="36"/>
      <c r="N7" s="36"/>
      <c r="O7" s="60">
        <f>SUM(O4:O6)</f>
        <v>4415392.8</v>
      </c>
      <c r="P7" s="60">
        <f>SUM(P4:P6)</f>
        <v>1655094.1680000003</v>
      </c>
      <c r="Q7" s="60">
        <f>SUM(Q4:Q6)</f>
        <v>2760298.6319999998</v>
      </c>
      <c r="R7" s="60"/>
      <c r="S7" s="60">
        <f>SUM(S4:S6)</f>
        <v>2760298.6319999998</v>
      </c>
      <c r="T7" s="60"/>
      <c r="U7" s="60"/>
      <c r="V7" s="60">
        <f>SUM(V4:V6)</f>
        <v>2746632</v>
      </c>
      <c r="X7" s="8"/>
    </row>
    <row r="8" spans="2:24" x14ac:dyDescent="0.25">
      <c r="B8" s="51" t="s">
        <v>11</v>
      </c>
      <c r="C8" s="51"/>
      <c r="D8" s="51"/>
      <c r="E8" s="51"/>
      <c r="F8" s="51"/>
      <c r="G8" s="51"/>
      <c r="H8" s="51"/>
      <c r="I8" s="51"/>
      <c r="J8" s="51"/>
      <c r="K8" s="51"/>
      <c r="L8" s="51"/>
      <c r="M8" s="51"/>
      <c r="N8" s="51"/>
      <c r="O8" s="51"/>
      <c r="P8" s="51"/>
      <c r="Q8" s="51"/>
      <c r="R8" s="51"/>
      <c r="S8" s="51"/>
      <c r="T8" s="51"/>
      <c r="U8" s="51"/>
      <c r="V8" s="51"/>
      <c r="X8" s="8"/>
    </row>
    <row r="9" spans="2:24" ht="15" customHeight="1" x14ac:dyDescent="0.25">
      <c r="B9" s="52" t="s">
        <v>42</v>
      </c>
      <c r="C9" s="52"/>
      <c r="D9" s="52"/>
      <c r="E9" s="52"/>
      <c r="F9" s="52"/>
      <c r="G9" s="52"/>
      <c r="H9" s="52"/>
      <c r="I9" s="52"/>
      <c r="J9" s="52"/>
      <c r="K9" s="52"/>
      <c r="L9" s="52"/>
      <c r="M9" s="52"/>
      <c r="N9" s="52"/>
      <c r="O9" s="52"/>
      <c r="P9" s="52"/>
      <c r="Q9" s="52"/>
      <c r="R9" s="52"/>
      <c r="S9" s="52"/>
      <c r="T9" s="52"/>
      <c r="U9" s="52"/>
      <c r="V9" s="52"/>
      <c r="X9" s="8"/>
    </row>
    <row r="10" spans="2:24" ht="15" customHeight="1" x14ac:dyDescent="0.25">
      <c r="B10" s="52" t="s">
        <v>43</v>
      </c>
      <c r="C10" s="52"/>
      <c r="D10" s="52"/>
      <c r="E10" s="52"/>
      <c r="F10" s="52"/>
      <c r="G10" s="52"/>
      <c r="H10" s="52"/>
      <c r="I10" s="52"/>
      <c r="J10" s="52"/>
      <c r="K10" s="52"/>
      <c r="L10" s="52"/>
      <c r="M10" s="52"/>
      <c r="N10" s="52"/>
      <c r="O10" s="52"/>
      <c r="P10" s="52"/>
      <c r="Q10" s="52"/>
      <c r="R10" s="52"/>
      <c r="S10" s="52"/>
      <c r="T10" s="52"/>
      <c r="U10" s="52"/>
      <c r="V10" s="52"/>
    </row>
    <row r="11" spans="2:24" ht="15" customHeight="1" x14ac:dyDescent="0.25">
      <c r="B11" s="52" t="s">
        <v>24</v>
      </c>
      <c r="C11" s="52"/>
      <c r="D11" s="52"/>
      <c r="E11" s="52"/>
      <c r="F11" s="52"/>
      <c r="G11" s="52"/>
      <c r="H11" s="52"/>
      <c r="I11" s="52"/>
      <c r="J11" s="52"/>
      <c r="K11" s="52"/>
      <c r="L11" s="52"/>
      <c r="M11" s="52"/>
      <c r="N11" s="52"/>
      <c r="O11" s="52"/>
      <c r="P11" s="52"/>
      <c r="Q11" s="52"/>
      <c r="R11" s="52"/>
      <c r="S11" s="52"/>
      <c r="T11" s="52"/>
      <c r="U11" s="52"/>
      <c r="V11" s="52"/>
    </row>
    <row r="12" spans="2:24" ht="15" customHeight="1" x14ac:dyDescent="0.25">
      <c r="B12" s="48"/>
      <c r="C12" s="48"/>
      <c r="D12" s="48"/>
      <c r="E12" s="48"/>
      <c r="F12" s="48"/>
      <c r="G12" s="48"/>
      <c r="H12" s="48"/>
      <c r="I12" s="48"/>
      <c r="J12" s="48"/>
      <c r="K12" s="48"/>
      <c r="L12" s="48"/>
      <c r="M12" s="48"/>
      <c r="N12" s="48"/>
      <c r="O12" s="48"/>
      <c r="P12" s="48"/>
      <c r="Q12" s="48"/>
      <c r="R12" s="48"/>
      <c r="S12" s="48"/>
    </row>
    <row r="14" spans="2:24" x14ac:dyDescent="0.25">
      <c r="G14" s="47"/>
    </row>
    <row r="15" spans="2:24" x14ac:dyDescent="0.25">
      <c r="E15" s="46"/>
      <c r="F15" s="42"/>
      <c r="J15" s="40"/>
      <c r="K15" s="49"/>
      <c r="R15" s="30"/>
      <c r="T15" s="20"/>
      <c r="U15" s="20"/>
    </row>
    <row r="16" spans="2:24" x14ac:dyDescent="0.25">
      <c r="E16" s="46"/>
      <c r="F16" s="42"/>
      <c r="G16" s="44"/>
      <c r="H16" s="43"/>
      <c r="R16" s="30"/>
      <c r="T16" s="20"/>
      <c r="U16" s="20"/>
    </row>
    <row r="17" spans="5:21" ht="34.5" customHeight="1" x14ac:dyDescent="0.25">
      <c r="E17" s="46"/>
      <c r="F17" s="42" t="s">
        <v>46</v>
      </c>
      <c r="G17" s="45" t="s">
        <v>47</v>
      </c>
      <c r="H17" s="43"/>
      <c r="R17" s="30"/>
      <c r="T17" s="20"/>
      <c r="U17" s="20"/>
    </row>
    <row r="18" spans="5:21" ht="34.5" customHeight="1" x14ac:dyDescent="0.25">
      <c r="E18" s="46" t="s">
        <v>45</v>
      </c>
      <c r="F18" s="42">
        <v>358.3</v>
      </c>
      <c r="G18" s="41">
        <v>428.52</v>
      </c>
      <c r="H18" s="43"/>
      <c r="R18" s="30"/>
      <c r="T18" s="20"/>
      <c r="U18" s="20"/>
    </row>
    <row r="19" spans="5:21" ht="34.5" customHeight="1" x14ac:dyDescent="0.25">
      <c r="E19" s="46"/>
      <c r="F19" s="42"/>
      <c r="G19" s="45"/>
      <c r="H19" s="43"/>
      <c r="R19" s="30"/>
      <c r="T19" s="20"/>
      <c r="U19" s="20"/>
    </row>
    <row r="20" spans="5:21" ht="34.5" customHeight="1" x14ac:dyDescent="0.25">
      <c r="E20" s="42" t="s">
        <v>49</v>
      </c>
      <c r="F20" s="42">
        <f>24000*1.05</f>
        <v>25200</v>
      </c>
      <c r="H20" s="43"/>
      <c r="R20" s="30"/>
      <c r="T20" s="20"/>
      <c r="U20" s="20"/>
    </row>
    <row r="21" spans="5:21" x14ac:dyDescent="0.25">
      <c r="H21" s="19"/>
    </row>
    <row r="22" spans="5:21" x14ac:dyDescent="0.25">
      <c r="E22" s="40" t="s">
        <v>27</v>
      </c>
      <c r="F22" s="40"/>
      <c r="H22" s="19"/>
      <c r="I22" s="40" t="s">
        <v>29</v>
      </c>
      <c r="L22" s="7"/>
    </row>
    <row r="23" spans="5:21" x14ac:dyDescent="0.25">
      <c r="E23" t="s">
        <v>28</v>
      </c>
      <c r="F23" s="65">
        <f>24000*F18*1.05</f>
        <v>9029160</v>
      </c>
      <c r="G23" s="39"/>
      <c r="I23" t="s">
        <v>30</v>
      </c>
      <c r="J23" s="65">
        <f>50000*G18</f>
        <v>21426000</v>
      </c>
      <c r="N23" s="7">
        <v>25000000</v>
      </c>
    </row>
    <row r="24" spans="5:21" x14ac:dyDescent="0.25">
      <c r="E24" t="s">
        <v>35</v>
      </c>
      <c r="F24" s="20">
        <f>V7</f>
        <v>2746632</v>
      </c>
      <c r="I24" t="s">
        <v>31</v>
      </c>
      <c r="J24" s="65">
        <f>S7</f>
        <v>2760298.6319999998</v>
      </c>
      <c r="M24" t="s">
        <v>33</v>
      </c>
      <c r="N24" s="7">
        <f>N23*0.85</f>
        <v>21250000</v>
      </c>
      <c r="O24" s="16"/>
    </row>
    <row r="25" spans="5:21" x14ac:dyDescent="0.25">
      <c r="F25" s="65">
        <f>F24+F23</f>
        <v>11775792</v>
      </c>
      <c r="I25" t="s">
        <v>50</v>
      </c>
      <c r="J25" s="65">
        <v>500000</v>
      </c>
      <c r="M25" t="s">
        <v>34</v>
      </c>
      <c r="N25" s="7">
        <f>N23*0.75</f>
        <v>18750000</v>
      </c>
    </row>
    <row r="26" spans="5:21" x14ac:dyDescent="0.25">
      <c r="J26" s="20">
        <f>J23+J24+J25</f>
        <v>24686298.631999999</v>
      </c>
    </row>
    <row r="28" spans="5:21" x14ac:dyDescent="0.25">
      <c r="G28" s="24"/>
    </row>
    <row r="29" spans="5:21" x14ac:dyDescent="0.25">
      <c r="I29" s="8"/>
    </row>
    <row r="30" spans="5:21" x14ac:dyDescent="0.25">
      <c r="E30" s="18"/>
      <c r="F30" s="18"/>
      <c r="G30" s="18"/>
      <c r="H30" s="2"/>
      <c r="I30" s="16"/>
      <c r="J30" s="37"/>
      <c r="K30" s="2"/>
    </row>
    <row r="31" spans="5:21" x14ac:dyDescent="0.25">
      <c r="E31" s="18"/>
      <c r="F31" s="18"/>
      <c r="G31" s="18"/>
      <c r="H31" s="32"/>
      <c r="I31" s="33"/>
      <c r="J31" s="38"/>
      <c r="K31" s="2"/>
    </row>
    <row r="32" spans="5:21" x14ac:dyDescent="0.25">
      <c r="I32" s="41"/>
    </row>
    <row r="33" spans="9:10" x14ac:dyDescent="0.25">
      <c r="I33" s="8"/>
      <c r="J33" s="8"/>
    </row>
  </sheetData>
  <mergeCells count="6">
    <mergeCell ref="B2:V2"/>
    <mergeCell ref="B8:V8"/>
    <mergeCell ref="B9:V9"/>
    <mergeCell ref="B10:V10"/>
    <mergeCell ref="B11:V11"/>
    <mergeCell ref="B7:E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0"/>
  <sheetViews>
    <sheetView workbookViewId="0">
      <selection activeCell="M3" sqref="M3"/>
    </sheetView>
  </sheetViews>
  <sheetFormatPr defaultRowHeight="15" x14ac:dyDescent="0.25"/>
  <cols>
    <col min="1" max="1" width="15.28515625" customWidth="1"/>
    <col min="2" max="2" width="14.42578125" customWidth="1"/>
    <col min="3" max="3" width="13.7109375" customWidth="1"/>
    <col min="4" max="4" width="16.42578125" customWidth="1"/>
    <col min="5" max="5" width="13.5703125" hidden="1" customWidth="1"/>
    <col min="6" max="6" width="14" customWidth="1"/>
    <col min="7" max="7" width="17.140625" customWidth="1"/>
    <col min="8" max="8" width="16.42578125" customWidth="1"/>
    <col min="9" max="9" width="11.5703125" customWidth="1"/>
    <col min="10" max="10" width="10.5703125" customWidth="1"/>
    <col min="11" max="11" width="11.5703125" customWidth="1"/>
    <col min="12" max="12" width="8.7109375" customWidth="1"/>
    <col min="13" max="13" width="11.5703125" bestFit="1" customWidth="1"/>
  </cols>
  <sheetData>
    <row r="1" spans="1:13" ht="15.75" x14ac:dyDescent="0.25">
      <c r="A1" s="56" t="s">
        <v>13</v>
      </c>
      <c r="B1" s="56"/>
      <c r="C1" s="56"/>
      <c r="D1" s="56"/>
      <c r="E1" s="56"/>
      <c r="F1" s="56"/>
      <c r="G1" s="56"/>
      <c r="H1" s="56"/>
      <c r="I1" s="56"/>
      <c r="J1" s="56"/>
      <c r="K1" s="56"/>
      <c r="L1" s="56"/>
      <c r="M1" s="56"/>
    </row>
    <row r="2" spans="1:13" ht="104.25" x14ac:dyDescent="0.25">
      <c r="A2" s="9" t="s">
        <v>25</v>
      </c>
      <c r="B2" s="9" t="s">
        <v>14</v>
      </c>
      <c r="C2" s="9" t="s">
        <v>1</v>
      </c>
      <c r="D2" s="9" t="s">
        <v>15</v>
      </c>
      <c r="E2" s="9" t="s">
        <v>16</v>
      </c>
      <c r="F2" s="9" t="s">
        <v>4</v>
      </c>
      <c r="G2" s="9" t="s">
        <v>5</v>
      </c>
      <c r="H2" s="9" t="s">
        <v>19</v>
      </c>
      <c r="I2" s="9" t="s">
        <v>6</v>
      </c>
      <c r="J2" s="9" t="s">
        <v>7</v>
      </c>
      <c r="K2" s="9" t="s">
        <v>8</v>
      </c>
      <c r="L2" s="9" t="s">
        <v>17</v>
      </c>
      <c r="M2" s="9" t="s">
        <v>9</v>
      </c>
    </row>
    <row r="3" spans="1:13" x14ac:dyDescent="0.25">
      <c r="A3" s="10">
        <v>250</v>
      </c>
      <c r="B3" s="11">
        <v>1989</v>
      </c>
      <c r="C3" s="11">
        <v>2023</v>
      </c>
      <c r="D3" s="11">
        <f>C3-B3</f>
        <v>34</v>
      </c>
      <c r="E3" s="11">
        <v>60</v>
      </c>
      <c r="F3" s="12">
        <v>0.1</v>
      </c>
      <c r="G3" s="13">
        <f>(1-F3)/E3</f>
        <v>1.5000000000000001E-2</v>
      </c>
      <c r="H3" s="14">
        <v>4000</v>
      </c>
      <c r="I3" s="14">
        <f>H3*A3</f>
        <v>1000000</v>
      </c>
      <c r="J3" s="14">
        <f>I3*G3*D3</f>
        <v>510000.00000000006</v>
      </c>
      <c r="K3" s="14">
        <f>MAX(I3-J3,0)</f>
        <v>489999.99999999994</v>
      </c>
      <c r="L3" s="15">
        <v>0</v>
      </c>
      <c r="M3" s="14">
        <f>IF(K3&gt;F3*I3,K3*(1-L3),I3*F3)</f>
        <v>489999.99999999994</v>
      </c>
    </row>
    <row r="6" spans="1:13" ht="30" customHeight="1" x14ac:dyDescent="0.25">
      <c r="D6" s="57"/>
      <c r="E6" s="57"/>
      <c r="F6" s="57"/>
      <c r="G6" s="57"/>
      <c r="H6" s="57"/>
    </row>
    <row r="7" spans="1:13" ht="45" customHeight="1" x14ac:dyDescent="0.25">
      <c r="D7" s="27"/>
      <c r="E7" s="28"/>
      <c r="F7" s="28"/>
      <c r="G7" s="28"/>
      <c r="H7" s="28"/>
    </row>
    <row r="8" spans="1:13" x14ac:dyDescent="0.25">
      <c r="C8" s="25"/>
      <c r="D8" s="25"/>
      <c r="E8" s="25"/>
      <c r="F8" s="26"/>
      <c r="G8" s="25"/>
      <c r="H8" s="6"/>
    </row>
    <row r="9" spans="1:13" x14ac:dyDescent="0.25">
      <c r="C9" s="25"/>
      <c r="D9" s="25"/>
      <c r="E9" s="25"/>
      <c r="F9" s="26"/>
      <c r="G9" s="25"/>
      <c r="H9" s="6"/>
    </row>
    <row r="10" spans="1:13" x14ac:dyDescent="0.25">
      <c r="C10" s="25"/>
      <c r="D10" s="29"/>
      <c r="E10" s="25"/>
      <c r="F10" s="25"/>
      <c r="G10" s="25"/>
      <c r="H10" s="6"/>
    </row>
  </sheetData>
  <mergeCells count="2">
    <mergeCell ref="A1:M1"/>
    <mergeCell ref="D6:H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working</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Rahul Gupta</dc:creator>
  <cp:lastModifiedBy>Mahesh Joshi</cp:lastModifiedBy>
  <dcterms:created xsi:type="dcterms:W3CDTF">2022-07-28T09:17:09Z</dcterms:created>
  <dcterms:modified xsi:type="dcterms:W3CDTF">2023-11-21T13:18:50Z</dcterms:modified>
</cp:coreProperties>
</file>