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Z:\In Progress Files\Yash Bhatnagar\WIP\VIS(2023-24)-PL527-443-673 Mittal\"/>
    </mc:Choice>
  </mc:AlternateContent>
  <xr:revisionPtr revIDLastSave="0" documentId="13_ncr:1_{17F761A9-D3E3-4E05-850C-32F2ADC1DB0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Main" sheetId="4" r:id="rId1"/>
    <sheet name="Sheet2" sheetId="3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4" l="1"/>
  <c r="Z16" i="4"/>
  <c r="Z9" i="4"/>
  <c r="G7" i="4"/>
  <c r="G8" i="4"/>
  <c r="G9" i="4"/>
  <c r="G10" i="4"/>
  <c r="G6" i="4"/>
  <c r="O6" i="4" s="1"/>
  <c r="U7" i="4"/>
  <c r="U8" i="4"/>
  <c r="U9" i="4"/>
  <c r="U10" i="4"/>
  <c r="U6" i="4"/>
  <c r="O7" i="4"/>
  <c r="O8" i="4"/>
  <c r="O9" i="4"/>
  <c r="O10" i="4"/>
  <c r="U11" i="4" l="1"/>
  <c r="Z10" i="4" s="1"/>
  <c r="Z11" i="4" s="1"/>
  <c r="Z27" i="4"/>
  <c r="Z26" i="4"/>
  <c r="Z23" i="4"/>
  <c r="G11" i="4"/>
  <c r="F11" i="4"/>
  <c r="M10" i="4"/>
  <c r="J10" i="4"/>
  <c r="M9" i="4"/>
  <c r="J9" i="4"/>
  <c r="M8" i="4"/>
  <c r="J8" i="4"/>
  <c r="M7" i="4"/>
  <c r="J7" i="4"/>
  <c r="J6" i="4"/>
  <c r="O11" i="4" l="1"/>
  <c r="Z29" i="4" s="1"/>
  <c r="P6" i="4"/>
  <c r="P9" i="4"/>
  <c r="Q9" i="4" s="1"/>
  <c r="S9" i="4" s="1"/>
  <c r="P7" i="4"/>
  <c r="Q7" i="4" s="1"/>
  <c r="S7" i="4" s="1"/>
  <c r="P10" i="4"/>
  <c r="Q10" i="4" s="1"/>
  <c r="S10" i="4" s="1"/>
  <c r="P8" i="4"/>
  <c r="Q8" i="4" s="1"/>
  <c r="S8" i="4" s="1"/>
  <c r="I3" i="3"/>
  <c r="G3" i="3"/>
  <c r="D3" i="3"/>
  <c r="P11" i="4" l="1"/>
  <c r="Q6" i="4"/>
  <c r="J3" i="3"/>
  <c r="K3" i="3" s="1"/>
  <c r="M3" i="3" s="1"/>
  <c r="Q11" i="4" l="1"/>
  <c r="S6" i="4"/>
  <c r="S11" i="4" l="1"/>
  <c r="Z17" i="4" s="1"/>
  <c r="Z19" i="4" s="1"/>
</calcChain>
</file>

<file path=xl/sharedStrings.xml><?xml version="1.0" encoding="utf-8"?>
<sst xmlns="http://schemas.openxmlformats.org/spreadsheetml/2006/main" count="63" uniqueCount="50">
  <si>
    <t>Type of Structure</t>
  </si>
  <si>
    <t xml:space="preserve">Year of Valuation </t>
  </si>
  <si>
    <t>Total Life Consumed 
(In year)</t>
  </si>
  <si>
    <t>Total Economical Life
(In year)</t>
  </si>
  <si>
    <t>Salvage value</t>
  </si>
  <si>
    <t>Depreciation Rate</t>
  </si>
  <si>
    <t>Gross Replacement Value
(INR)</t>
  </si>
  <si>
    <t xml:space="preserve">Depreciation
(INR) </t>
  </si>
  <si>
    <t>Depreciated Value
(INR)</t>
  </si>
  <si>
    <t>Depreciated Replacement Market Value
(INR)</t>
  </si>
  <si>
    <t>Remarks:</t>
  </si>
  <si>
    <t>Detoration</t>
  </si>
  <si>
    <t>Boundary wall valuation</t>
  </si>
  <si>
    <t>Year of Construction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</si>
  <si>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</si>
  <si>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</si>
  <si>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t>Discounting Factor</t>
  </si>
  <si>
    <r>
      <t xml:space="preserve">Wall
</t>
    </r>
    <r>
      <rPr>
        <b/>
        <i/>
        <sz val="10"/>
        <rFont val="Calibri"/>
        <family val="2"/>
        <scheme val="minor"/>
      </rPr>
      <t>(in Running mtr.)As per approved plan approx.</t>
    </r>
  </si>
  <si>
    <r>
      <t xml:space="preserve">Plinth Area  Rate 
</t>
    </r>
    <r>
      <rPr>
        <b/>
        <i/>
        <sz val="10"/>
        <rFont val="Calibri"/>
        <family val="2"/>
        <scheme val="minor"/>
      </rPr>
      <t>(in per running mtr)</t>
    </r>
  </si>
  <si>
    <t xml:space="preserve">Year of Construction </t>
  </si>
  <si>
    <t>RCC</t>
  </si>
  <si>
    <t>Ground Floor</t>
  </si>
  <si>
    <t>Sr. No.</t>
  </si>
  <si>
    <t>land</t>
  </si>
  <si>
    <t>building</t>
  </si>
  <si>
    <t>wall</t>
  </si>
  <si>
    <t>FMV</t>
  </si>
  <si>
    <t>round off</t>
  </si>
  <si>
    <t>ins</t>
  </si>
  <si>
    <t>First Floor</t>
  </si>
  <si>
    <t>Second Floor</t>
  </si>
  <si>
    <t>Basement</t>
  </si>
  <si>
    <t>Height in feet</t>
  </si>
  <si>
    <t xml:space="preserve"> </t>
  </si>
  <si>
    <t>Built-up Area Floor-wise</t>
  </si>
  <si>
    <t>RV</t>
  </si>
  <si>
    <t>DV</t>
  </si>
  <si>
    <t>Built-up area (in sq.mtr)</t>
  </si>
  <si>
    <t>Circle</t>
  </si>
  <si>
    <t>Buit-up area 
(in sq ft)</t>
  </si>
  <si>
    <t>Plinth Area  Rate 
(INR per sq.ft.)</t>
  </si>
  <si>
    <t>3. Age of construction taken from the information provided to us.</t>
  </si>
  <si>
    <t xml:space="preserve">2.The maintinence of the building was average as per site survey observation. </t>
  </si>
  <si>
    <t>Area</t>
  </si>
  <si>
    <t>sq.mtr</t>
  </si>
  <si>
    <t>Circle Rates of Construction 
(INR per sq.mtr)</t>
  </si>
  <si>
    <t>Construction cost as per Circle Rate  
 (INR)</t>
  </si>
  <si>
    <t>Mumty</t>
  </si>
  <si>
    <t>1. All the details pertaing to the building area statement such as area, floor, etc has been considered from old valuation report provided to us.</t>
  </si>
  <si>
    <t>M/S. Devine International |House Tax no. 68, Mohalla Rajputana, Roorkee, District Haridwar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</si>
</sst>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0.0000"/>
    <numFmt numFmtId="165" formatCode="_ &quot;₹&quot;\ * #,##0_ ;_ &quot;₹&quot;\ * \-#,##0_ ;_ &quot;₹&quot;\ * &quot;-&quot;??_ ;_ @_ "/>
    <numFmt numFmtId="166" formatCode="_ * #,##0_ ;_ * \-#,##0_ ;_ * &quot;-&quot;??_ ;_ @_ "/>
    <numFmt numFmtId="167" formatCode="_ [$₹-4009]\ * #,##0_ ;_ [$₹-4009]\ * \-#,##0_ ;_ [$₹-4009]\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rgb="FF1E366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1" xfId="3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0" xfId="0" applyNumberFormat="1"/>
    <xf numFmtId="43" fontId="0" fillId="0" borderId="0" xfId="0" applyNumberFormat="1"/>
    <xf numFmtId="0" fontId="6" fillId="4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166" fontId="2" fillId="0" borderId="1" xfId="6" applyNumberFormat="1" applyFont="1" applyBorder="1" applyAlignment="1">
      <alignment horizontal="center" vertical="center" wrapText="1"/>
    </xf>
    <xf numFmtId="0" fontId="2" fillId="2" borderId="1" xfId="3" applyFont="1" applyBorder="1" applyAlignment="1">
      <alignment horizontal="center" vertical="center"/>
    </xf>
    <xf numFmtId="9" fontId="2" fillId="5" borderId="1" xfId="3" applyNumberFormat="1" applyFont="1" applyFill="1" applyBorder="1" applyAlignment="1">
      <alignment horizontal="center" vertical="center" wrapText="1"/>
    </xf>
    <xf numFmtId="0" fontId="2" fillId="5" borderId="1" xfId="3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167" fontId="0" fillId="0" borderId="1" xfId="5" applyNumberFormat="1" applyFont="1" applyBorder="1" applyAlignment="1">
      <alignment vertical="center"/>
    </xf>
    <xf numFmtId="167" fontId="0" fillId="0" borderId="0" xfId="0" applyNumberFormat="1"/>
    <xf numFmtId="44" fontId="0" fillId="0" borderId="0" xfId="0" applyNumberFormat="1"/>
    <xf numFmtId="9" fontId="0" fillId="0" borderId="1" xfId="2" applyFont="1" applyBorder="1" applyAlignment="1">
      <alignment horizontal="right" vertical="center" wrapText="1"/>
    </xf>
    <xf numFmtId="43" fontId="2" fillId="0" borderId="1" xfId="6" applyFont="1" applyBorder="1" applyAlignment="1">
      <alignment horizontal="center" vertical="center" wrapText="1"/>
    </xf>
    <xf numFmtId="43" fontId="0" fillId="0" borderId="1" xfId="6" applyFont="1" applyBorder="1" applyAlignment="1">
      <alignment horizontal="left" vertical="center"/>
    </xf>
    <xf numFmtId="166" fontId="0" fillId="0" borderId="1" xfId="6" applyNumberFormat="1" applyFont="1" applyBorder="1" applyAlignment="1">
      <alignment horizontal="right" vertical="center" wrapText="1"/>
    </xf>
    <xf numFmtId="166" fontId="0" fillId="0" borderId="0" xfId="6" applyNumberFormat="1" applyFont="1"/>
    <xf numFmtId="166" fontId="0" fillId="0" borderId="1" xfId="6" applyNumberFormat="1" applyFont="1" applyFill="1" applyBorder="1" applyAlignment="1">
      <alignment horizontal="right" vertical="center" wrapText="1"/>
    </xf>
    <xf numFmtId="0" fontId="2" fillId="0" borderId="0" xfId="0" applyFont="1"/>
    <xf numFmtId="166" fontId="0" fillId="0" borderId="0" xfId="0" applyNumberFormat="1"/>
    <xf numFmtId="43" fontId="2" fillId="0" borderId="0" xfId="0" applyNumberFormat="1" applyFont="1"/>
    <xf numFmtId="0" fontId="0" fillId="0" borderId="6" xfId="0" applyBorder="1" applyAlignment="1">
      <alignment horizontal="center" vertical="center" wrapText="1"/>
    </xf>
    <xf numFmtId="43" fontId="0" fillId="0" borderId="1" xfId="6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66" fontId="2" fillId="0" borderId="3" xfId="6" applyNumberFormat="1" applyFont="1" applyBorder="1" applyAlignment="1">
      <alignment horizontal="center" vertical="center" wrapText="1"/>
    </xf>
    <xf numFmtId="166" fontId="2" fillId="0" borderId="4" xfId="6" applyNumberFormat="1" applyFont="1" applyBorder="1" applyAlignment="1">
      <alignment horizontal="center" vertical="center" wrapText="1"/>
    </xf>
    <xf numFmtId="166" fontId="2" fillId="0" borderId="5" xfId="6" applyNumberFormat="1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</cellXfs>
  <cellStyles count="7">
    <cellStyle name="40% - Accent1" xfId="3" builtinId="31"/>
    <cellStyle name="Comma" xfId="6" builtinId="3"/>
    <cellStyle name="Comma 2" xfId="4" xr:uid="{00000000-0005-0000-0000-000002000000}"/>
    <cellStyle name="Currency" xfId="1" builtinId="4"/>
    <cellStyle name="Currency 2" xfId="5" xr:uid="{00000000-0005-0000-0000-000004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7611C-3EBA-4C0E-8F3A-F0BAD5B5C08D}">
  <dimension ref="B4:AA29"/>
  <sheetViews>
    <sheetView tabSelected="1" topLeftCell="A4" zoomScale="85" zoomScaleNormal="85" workbookViewId="0">
      <selection activeCell="Z26" sqref="Z26"/>
    </sheetView>
  </sheetViews>
  <sheetFormatPr defaultRowHeight="15" x14ac:dyDescent="0.25"/>
  <cols>
    <col min="3" max="3" width="14.7109375" customWidth="1"/>
    <col min="6" max="6" width="10.85546875" customWidth="1"/>
    <col min="7" max="7" width="9.85546875" customWidth="1"/>
    <col min="8" max="8" width="12.5703125" customWidth="1"/>
    <col min="9" max="9" width="10.5703125" hidden="1" customWidth="1"/>
    <col min="10" max="10" width="12" customWidth="1"/>
    <col min="11" max="11" width="12.140625" customWidth="1"/>
    <col min="12" max="12" width="9.140625" hidden="1" customWidth="1"/>
    <col min="13" max="13" width="13.140625" hidden="1" customWidth="1"/>
    <col min="14" max="14" width="11.5703125" customWidth="1"/>
    <col min="15" max="15" width="16" customWidth="1"/>
    <col min="16" max="16" width="14" hidden="1" customWidth="1"/>
    <col min="17" max="17" width="15.140625" hidden="1" customWidth="1"/>
    <col min="18" max="18" width="11.28515625" hidden="1" customWidth="1"/>
    <col min="19" max="19" width="13" customWidth="1"/>
    <col min="20" max="20" width="14.28515625" hidden="1" customWidth="1"/>
    <col min="21" max="21" width="13" hidden="1" customWidth="1"/>
    <col min="25" max="25" width="11.7109375" customWidth="1"/>
    <col min="26" max="26" width="21.7109375" customWidth="1"/>
  </cols>
  <sheetData>
    <row r="4" spans="2:27" ht="29.25" customHeight="1" x14ac:dyDescent="0.25">
      <c r="B4" s="38" t="s">
        <v>49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</row>
    <row r="5" spans="2:27" ht="86.25" customHeight="1" x14ac:dyDescent="0.25">
      <c r="B5" s="15" t="s">
        <v>22</v>
      </c>
      <c r="C5" s="1" t="s">
        <v>34</v>
      </c>
      <c r="D5" s="1" t="s">
        <v>32</v>
      </c>
      <c r="E5" s="1" t="s">
        <v>0</v>
      </c>
      <c r="F5" s="1" t="s">
        <v>37</v>
      </c>
      <c r="G5" s="1" t="s">
        <v>39</v>
      </c>
      <c r="H5" s="1" t="s">
        <v>19</v>
      </c>
      <c r="I5" s="17" t="s">
        <v>1</v>
      </c>
      <c r="J5" s="1" t="s">
        <v>2</v>
      </c>
      <c r="K5" s="1" t="s">
        <v>3</v>
      </c>
      <c r="L5" s="17" t="s">
        <v>4</v>
      </c>
      <c r="M5" s="17" t="s">
        <v>5</v>
      </c>
      <c r="N5" s="1" t="s">
        <v>40</v>
      </c>
      <c r="O5" s="1" t="s">
        <v>6</v>
      </c>
      <c r="P5" s="17" t="s">
        <v>7</v>
      </c>
      <c r="Q5" s="17" t="s">
        <v>8</v>
      </c>
      <c r="R5" s="16" t="s">
        <v>11</v>
      </c>
      <c r="S5" s="1" t="s">
        <v>9</v>
      </c>
      <c r="T5" s="1" t="s">
        <v>45</v>
      </c>
      <c r="U5" s="1" t="s">
        <v>46</v>
      </c>
    </row>
    <row r="6" spans="2:27" x14ac:dyDescent="0.25">
      <c r="B6" s="2">
        <v>1</v>
      </c>
      <c r="C6" s="2" t="s">
        <v>31</v>
      </c>
      <c r="D6" s="18">
        <v>10</v>
      </c>
      <c r="E6" s="2" t="s">
        <v>20</v>
      </c>
      <c r="F6" s="24">
        <v>376.08</v>
      </c>
      <c r="G6" s="32">
        <f>F6*10.764</f>
        <v>4048.1251199999997</v>
      </c>
      <c r="H6" s="18">
        <v>2020</v>
      </c>
      <c r="I6" s="2">
        <v>2023</v>
      </c>
      <c r="J6" s="2">
        <f t="shared" ref="J6:J10" si="0">I6-H6</f>
        <v>3</v>
      </c>
      <c r="K6" s="2">
        <v>70</v>
      </c>
      <c r="L6" s="3">
        <v>0.1</v>
      </c>
      <c r="M6" s="4">
        <f>(1-L6)/K6</f>
        <v>1.2857142857142857E-2</v>
      </c>
      <c r="N6" s="27">
        <v>1000</v>
      </c>
      <c r="O6" s="25">
        <f>N6*G6</f>
        <v>4048125.1199999996</v>
      </c>
      <c r="P6" s="25">
        <f>O6*M6*J6</f>
        <v>156141.96891428568</v>
      </c>
      <c r="Q6" s="25">
        <f>MAX(O6-P6,0)</f>
        <v>3891983.1510857139</v>
      </c>
      <c r="R6" s="22">
        <v>0</v>
      </c>
      <c r="S6" s="25">
        <f>IF(Q6&gt;L6*O6,Q6*(1-R6),O6*L6)</f>
        <v>3891983.1510857139</v>
      </c>
      <c r="T6" s="25">
        <v>0</v>
      </c>
      <c r="U6" s="25">
        <f>T6*F6</f>
        <v>0</v>
      </c>
    </row>
    <row r="7" spans="2:27" x14ac:dyDescent="0.25">
      <c r="B7" s="2">
        <v>2</v>
      </c>
      <c r="C7" s="2" t="s">
        <v>21</v>
      </c>
      <c r="D7" s="18">
        <v>10</v>
      </c>
      <c r="E7" s="2" t="s">
        <v>20</v>
      </c>
      <c r="F7" s="24">
        <v>376.08</v>
      </c>
      <c r="G7" s="32">
        <f t="shared" ref="G7:G10" si="1">F7*10.764</f>
        <v>4048.1251199999997</v>
      </c>
      <c r="H7" s="18">
        <v>2020</v>
      </c>
      <c r="I7" s="2">
        <v>2023</v>
      </c>
      <c r="J7" s="2">
        <f t="shared" si="0"/>
        <v>3</v>
      </c>
      <c r="K7" s="2">
        <v>70</v>
      </c>
      <c r="L7" s="3">
        <v>0.1</v>
      </c>
      <c r="M7" s="4">
        <f t="shared" ref="M7:M10" si="2">(1-L7)/K7</f>
        <v>1.2857142857142857E-2</v>
      </c>
      <c r="N7" s="27">
        <v>1000</v>
      </c>
      <c r="O7" s="25">
        <f t="shared" ref="O7:O10" si="3">N7*G7</f>
        <v>4048125.1199999996</v>
      </c>
      <c r="P7" s="25">
        <f t="shared" ref="P7:P10" si="4">O7*M7*J7</f>
        <v>156141.96891428568</v>
      </c>
      <c r="Q7" s="25">
        <f t="shared" ref="Q7:Q10" si="5">MAX(O7-P7,0)</f>
        <v>3891983.1510857139</v>
      </c>
      <c r="R7" s="22">
        <v>0</v>
      </c>
      <c r="S7" s="25">
        <f t="shared" ref="S7:S10" si="6">IF(Q7&gt;L7*O7,Q7*(1-R7),O7*L7)</f>
        <v>3891983.1510857139</v>
      </c>
      <c r="T7" s="25">
        <v>0</v>
      </c>
      <c r="U7" s="25">
        <f t="shared" ref="U7:U10" si="7">T7*F7</f>
        <v>0</v>
      </c>
      <c r="Y7" s="28" t="s">
        <v>43</v>
      </c>
      <c r="Z7">
        <v>898.47</v>
      </c>
      <c r="AA7" t="s">
        <v>44</v>
      </c>
    </row>
    <row r="8" spans="2:27" x14ac:dyDescent="0.25">
      <c r="B8" s="2">
        <v>3</v>
      </c>
      <c r="C8" s="2" t="s">
        <v>29</v>
      </c>
      <c r="D8" s="18">
        <v>10</v>
      </c>
      <c r="E8" s="2" t="s">
        <v>20</v>
      </c>
      <c r="F8" s="24">
        <v>355.73</v>
      </c>
      <c r="G8" s="32">
        <f t="shared" si="1"/>
        <v>3829.0777199999998</v>
      </c>
      <c r="H8" s="18">
        <v>2020</v>
      </c>
      <c r="I8" s="2">
        <v>2023</v>
      </c>
      <c r="J8" s="2">
        <f t="shared" si="0"/>
        <v>3</v>
      </c>
      <c r="K8" s="2">
        <v>70</v>
      </c>
      <c r="L8" s="3">
        <v>0.1</v>
      </c>
      <c r="M8" s="4">
        <f t="shared" si="2"/>
        <v>1.2857142857142857E-2</v>
      </c>
      <c r="N8" s="27">
        <v>1000</v>
      </c>
      <c r="O8" s="25">
        <f t="shared" si="3"/>
        <v>3829077.7199999997</v>
      </c>
      <c r="P8" s="25">
        <f t="shared" si="4"/>
        <v>147692.99777142855</v>
      </c>
      <c r="Q8" s="25">
        <f t="shared" si="5"/>
        <v>3681384.7222285713</v>
      </c>
      <c r="R8" s="22">
        <v>0</v>
      </c>
      <c r="S8" s="25">
        <f t="shared" si="6"/>
        <v>3681384.7222285713</v>
      </c>
      <c r="T8" s="25">
        <v>0</v>
      </c>
      <c r="U8" s="25">
        <f t="shared" si="7"/>
        <v>0</v>
      </c>
      <c r="Y8" s="28" t="s">
        <v>38</v>
      </c>
    </row>
    <row r="9" spans="2:27" x14ac:dyDescent="0.25">
      <c r="B9" s="2">
        <v>4</v>
      </c>
      <c r="C9" s="2" t="s">
        <v>30</v>
      </c>
      <c r="D9" s="18">
        <v>10</v>
      </c>
      <c r="E9" s="2" t="s">
        <v>20</v>
      </c>
      <c r="F9" s="24">
        <v>355.73</v>
      </c>
      <c r="G9" s="32">
        <f t="shared" si="1"/>
        <v>3829.0777199999998</v>
      </c>
      <c r="H9" s="18">
        <v>2020</v>
      </c>
      <c r="I9" s="2">
        <v>2023</v>
      </c>
      <c r="J9" s="2">
        <f t="shared" si="0"/>
        <v>3</v>
      </c>
      <c r="K9" s="2">
        <v>70</v>
      </c>
      <c r="L9" s="3">
        <v>0.1</v>
      </c>
      <c r="M9" s="4">
        <f t="shared" si="2"/>
        <v>1.2857142857142857E-2</v>
      </c>
      <c r="N9" s="27">
        <v>1000</v>
      </c>
      <c r="O9" s="25">
        <f t="shared" si="3"/>
        <v>3829077.7199999997</v>
      </c>
      <c r="P9" s="25">
        <f t="shared" si="4"/>
        <v>147692.99777142855</v>
      </c>
      <c r="Q9" s="25">
        <f t="shared" si="5"/>
        <v>3681384.7222285713</v>
      </c>
      <c r="R9" s="22">
        <v>0</v>
      </c>
      <c r="S9" s="25">
        <f t="shared" si="6"/>
        <v>3681384.7222285713</v>
      </c>
      <c r="T9" s="25">
        <v>0</v>
      </c>
      <c r="U9" s="25">
        <f t="shared" si="7"/>
        <v>0</v>
      </c>
      <c r="Y9" t="s">
        <v>23</v>
      </c>
      <c r="Z9" s="26">
        <f>45000*Z7</f>
        <v>40431150</v>
      </c>
    </row>
    <row r="10" spans="2:27" x14ac:dyDescent="0.25">
      <c r="B10" s="2">
        <v>5</v>
      </c>
      <c r="C10" s="31" t="s">
        <v>47</v>
      </c>
      <c r="D10" s="18">
        <v>10</v>
      </c>
      <c r="E10" s="2" t="s">
        <v>20</v>
      </c>
      <c r="F10" s="24">
        <v>20.36</v>
      </c>
      <c r="G10" s="32">
        <f t="shared" si="1"/>
        <v>219.15503999999999</v>
      </c>
      <c r="H10" s="18">
        <v>2020</v>
      </c>
      <c r="I10" s="2">
        <v>2023</v>
      </c>
      <c r="J10" s="2">
        <f t="shared" si="0"/>
        <v>3</v>
      </c>
      <c r="K10" s="2">
        <v>70</v>
      </c>
      <c r="L10" s="3">
        <v>0.1</v>
      </c>
      <c r="M10" s="4">
        <f t="shared" si="2"/>
        <v>1.2857142857142857E-2</v>
      </c>
      <c r="N10" s="27">
        <v>1000</v>
      </c>
      <c r="O10" s="25">
        <f t="shared" si="3"/>
        <v>219155.03999999998</v>
      </c>
      <c r="P10" s="25">
        <f t="shared" si="4"/>
        <v>8453.122971428571</v>
      </c>
      <c r="Q10" s="25">
        <f t="shared" si="5"/>
        <v>210701.91702857142</v>
      </c>
      <c r="R10" s="22">
        <v>0</v>
      </c>
      <c r="S10" s="25">
        <f t="shared" si="6"/>
        <v>210701.91702857142</v>
      </c>
      <c r="T10" s="25">
        <v>0</v>
      </c>
      <c r="U10" s="25">
        <f t="shared" si="7"/>
        <v>0</v>
      </c>
      <c r="Y10" s="6" t="s">
        <v>24</v>
      </c>
      <c r="Z10" s="29">
        <f>U11</f>
        <v>0</v>
      </c>
    </row>
    <row r="11" spans="2:27" x14ac:dyDescent="0.25">
      <c r="B11" s="34" t="s">
        <v>33</v>
      </c>
      <c r="C11" s="34"/>
      <c r="D11" s="34"/>
      <c r="E11" s="34"/>
      <c r="F11" s="23">
        <f>SUM(F6:F10)</f>
        <v>1483.9799999999998</v>
      </c>
      <c r="G11" s="23">
        <f>SUM(G6:G10)</f>
        <v>15973.560719999998</v>
      </c>
      <c r="H11" s="35"/>
      <c r="I11" s="36"/>
      <c r="J11" s="36"/>
      <c r="K11" s="36"/>
      <c r="L11" s="36"/>
      <c r="M11" s="36"/>
      <c r="N11" s="37"/>
      <c r="O11" s="14">
        <f>SUM(O6:O10)</f>
        <v>15973560.719999999</v>
      </c>
      <c r="P11" s="14">
        <f>SUM(P6:P10)</f>
        <v>616123.05634285696</v>
      </c>
      <c r="Q11" s="14">
        <f>SUM(Q6:Q10)</f>
        <v>15357437.663657142</v>
      </c>
      <c r="R11" s="14">
        <v>0</v>
      </c>
      <c r="S11" s="14">
        <f>SUM(S6:S10)</f>
        <v>15357437.663657142</v>
      </c>
      <c r="T11" s="14"/>
      <c r="U11" s="14">
        <f>SUM(U6:U10)</f>
        <v>0</v>
      </c>
      <c r="Z11" s="29">
        <f>Z9+Z10</f>
        <v>40431150</v>
      </c>
    </row>
    <row r="12" spans="2:27" x14ac:dyDescent="0.25">
      <c r="B12" s="39" t="s">
        <v>10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</row>
    <row r="13" spans="2:27" ht="16.5" customHeight="1" x14ac:dyDescent="0.25">
      <c r="B13" s="33" t="s">
        <v>48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</row>
    <row r="14" spans="2:27" ht="15" customHeight="1" x14ac:dyDescent="0.25">
      <c r="B14" s="33" t="s">
        <v>42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</row>
    <row r="15" spans="2:27" ht="15" customHeight="1" x14ac:dyDescent="0.25">
      <c r="B15" s="33" t="s">
        <v>41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Y15" s="6"/>
    </row>
    <row r="16" spans="2:27" x14ac:dyDescent="0.25">
      <c r="Y16" s="6" t="s">
        <v>23</v>
      </c>
      <c r="Z16" s="26">
        <f>Z7*60000</f>
        <v>53908200</v>
      </c>
    </row>
    <row r="17" spans="14:26" x14ac:dyDescent="0.25">
      <c r="Y17" s="6" t="s">
        <v>24</v>
      </c>
      <c r="Z17" s="5">
        <f>S11</f>
        <v>15357437.663657142</v>
      </c>
    </row>
    <row r="18" spans="14:26" x14ac:dyDescent="0.25">
      <c r="N18" s="21"/>
      <c r="Y18" t="s">
        <v>25</v>
      </c>
      <c r="Z18" s="12"/>
    </row>
    <row r="19" spans="14:26" x14ac:dyDescent="0.25">
      <c r="N19" s="26"/>
      <c r="Y19" s="30" t="s">
        <v>26</v>
      </c>
      <c r="Z19" s="5">
        <f>Z16+Z17+Z18</f>
        <v>69265637.663657144</v>
      </c>
    </row>
    <row r="21" spans="14:26" x14ac:dyDescent="0.25">
      <c r="Z21" s="19"/>
    </row>
    <row r="23" spans="14:26" x14ac:dyDescent="0.25">
      <c r="Z23" s="20">
        <f>Z22+Z21</f>
        <v>0</v>
      </c>
    </row>
    <row r="25" spans="14:26" x14ac:dyDescent="0.25">
      <c r="Y25" t="s">
        <v>27</v>
      </c>
      <c r="Z25" s="5">
        <v>69000000</v>
      </c>
    </row>
    <row r="26" spans="14:26" x14ac:dyDescent="0.25">
      <c r="Y26" t="s">
        <v>35</v>
      </c>
      <c r="Z26" s="5">
        <f>0.85*Z25</f>
        <v>58650000</v>
      </c>
    </row>
    <row r="27" spans="14:26" x14ac:dyDescent="0.25">
      <c r="Y27" t="s">
        <v>36</v>
      </c>
      <c r="Z27" s="5">
        <f>Z25*0.75</f>
        <v>51750000</v>
      </c>
    </row>
    <row r="29" spans="14:26" x14ac:dyDescent="0.25">
      <c r="Y29" t="s">
        <v>28</v>
      </c>
      <c r="Z29" s="21">
        <f>0.8*O11</f>
        <v>12778848.575999999</v>
      </c>
    </row>
  </sheetData>
  <mergeCells count="7">
    <mergeCell ref="B14:U14"/>
    <mergeCell ref="B15:U15"/>
    <mergeCell ref="B11:E11"/>
    <mergeCell ref="H11:N11"/>
    <mergeCell ref="B4:U4"/>
    <mergeCell ref="B12:U12"/>
    <mergeCell ref="B13:U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"/>
  <sheetViews>
    <sheetView workbookViewId="0">
      <selection activeCell="A4" sqref="A4"/>
    </sheetView>
  </sheetViews>
  <sheetFormatPr defaultRowHeight="15" x14ac:dyDescent="0.25"/>
  <cols>
    <col min="1" max="2" width="8.7109375" bestFit="1" customWidth="1"/>
    <col min="3" max="3" width="8.42578125" bestFit="1" customWidth="1"/>
    <col min="5" max="5" width="8.5703125" bestFit="1" customWidth="1"/>
    <col min="6" max="6" width="7.7109375" bestFit="1" customWidth="1"/>
    <col min="7" max="7" width="9" customWidth="1"/>
    <col min="8" max="8" width="8" customWidth="1"/>
    <col min="9" max="9" width="11.5703125" customWidth="1"/>
    <col min="10" max="10" width="10.5703125" customWidth="1"/>
    <col min="11" max="11" width="11.5703125" customWidth="1"/>
    <col min="12" max="12" width="8.7109375" customWidth="1"/>
    <col min="13" max="13" width="11.5703125" bestFit="1" customWidth="1"/>
  </cols>
  <sheetData>
    <row r="1" spans="1:13" ht="15.75" x14ac:dyDescent="0.25">
      <c r="A1" s="38" t="s">
        <v>12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04.25" x14ac:dyDescent="0.25">
      <c r="A2" s="7" t="s">
        <v>17</v>
      </c>
      <c r="B2" s="7" t="s">
        <v>13</v>
      </c>
      <c r="C2" s="7" t="s">
        <v>1</v>
      </c>
      <c r="D2" s="7" t="s">
        <v>14</v>
      </c>
      <c r="E2" s="7" t="s">
        <v>15</v>
      </c>
      <c r="F2" s="7" t="s">
        <v>4</v>
      </c>
      <c r="G2" s="7" t="s">
        <v>5</v>
      </c>
      <c r="H2" s="7" t="s">
        <v>18</v>
      </c>
      <c r="I2" s="7" t="s">
        <v>6</v>
      </c>
      <c r="J2" s="7" t="s">
        <v>7</v>
      </c>
      <c r="K2" s="7" t="s">
        <v>8</v>
      </c>
      <c r="L2" s="7" t="s">
        <v>16</v>
      </c>
      <c r="M2" s="7" t="s">
        <v>9</v>
      </c>
    </row>
    <row r="3" spans="1:13" x14ac:dyDescent="0.25">
      <c r="A3" s="8">
        <v>0</v>
      </c>
      <c r="B3" s="9">
        <v>2010</v>
      </c>
      <c r="C3" s="9">
        <v>2023</v>
      </c>
      <c r="D3" s="9">
        <f>C3-B3</f>
        <v>13</v>
      </c>
      <c r="E3" s="9">
        <v>70</v>
      </c>
      <c r="F3" s="10">
        <v>0.1</v>
      </c>
      <c r="G3" s="11">
        <f>(1-F3)/E3</f>
        <v>1.2857142857142857E-2</v>
      </c>
      <c r="H3" s="12">
        <v>4000</v>
      </c>
      <c r="I3" s="12">
        <f>H3*A3</f>
        <v>0</v>
      </c>
      <c r="J3" s="12">
        <f>I3*G3*D3</f>
        <v>0</v>
      </c>
      <c r="K3" s="12">
        <f>MAX(I3-J3,0)</f>
        <v>0</v>
      </c>
      <c r="L3" s="13">
        <v>0</v>
      </c>
      <c r="M3" s="12">
        <f>IF(K3&gt;F3*I3,K3*(1-L3),I3*F3)</f>
        <v>0</v>
      </c>
    </row>
  </sheetData>
  <mergeCells count="1">
    <mergeCell ref="A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Main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Rahul Gupta</dc:creator>
  <cp:lastModifiedBy>Mahesh Joshi</cp:lastModifiedBy>
  <dcterms:created xsi:type="dcterms:W3CDTF">2022-07-28T09:17:09Z</dcterms:created>
  <dcterms:modified xsi:type="dcterms:W3CDTF">2023-11-27T10:32:33Z</dcterms:modified>
</cp:coreProperties>
</file>