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528-444-674\"/>
    </mc:Choice>
  </mc:AlternateContent>
  <xr:revisionPtr revIDLastSave="0" documentId="13_ncr:1_{3F8FA66E-6340-474B-AA0D-070C0B189A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Sheet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4" l="1"/>
  <c r="Z11" i="4"/>
  <c r="Z10" i="4"/>
  <c r="U11" i="4"/>
  <c r="U7" i="4"/>
  <c r="U8" i="4"/>
  <c r="U9" i="4"/>
  <c r="U10" i="4"/>
  <c r="U6" i="4"/>
  <c r="Z9" i="4"/>
  <c r="O7" i="4"/>
  <c r="O8" i="4"/>
  <c r="O9" i="4"/>
  <c r="O10" i="4"/>
  <c r="O6" i="4"/>
  <c r="F7" i="4"/>
  <c r="F8" i="4"/>
  <c r="F9" i="4"/>
  <c r="F10" i="4"/>
  <c r="F6" i="4"/>
  <c r="Z27" i="4" l="1"/>
  <c r="Z26" i="4"/>
  <c r="Z23" i="4"/>
  <c r="G11" i="4"/>
  <c r="F11" i="4"/>
  <c r="M10" i="4"/>
  <c r="J10" i="4"/>
  <c r="M9" i="4"/>
  <c r="J9" i="4"/>
  <c r="M8" i="4"/>
  <c r="J8" i="4"/>
  <c r="M7" i="4"/>
  <c r="J7" i="4"/>
  <c r="M6" i="4"/>
  <c r="J6" i="4"/>
  <c r="O11" i="4" l="1"/>
  <c r="Z29" i="4" s="1"/>
  <c r="P6" i="4"/>
  <c r="P9" i="4"/>
  <c r="Q9" i="4" s="1"/>
  <c r="S9" i="4" s="1"/>
  <c r="P7" i="4"/>
  <c r="Q7" i="4" s="1"/>
  <c r="S7" i="4" s="1"/>
  <c r="P10" i="4"/>
  <c r="Q10" i="4" s="1"/>
  <c r="S10" i="4" s="1"/>
  <c r="P8" i="4"/>
  <c r="Q8" i="4" s="1"/>
  <c r="S8" i="4" s="1"/>
  <c r="I3" i="3"/>
  <c r="G3" i="3"/>
  <c r="D3" i="3"/>
  <c r="P11" i="4" l="1"/>
  <c r="Q6" i="4"/>
  <c r="J3" i="3"/>
  <c r="K3" i="3" s="1"/>
  <c r="M3" i="3" s="1"/>
  <c r="Q11" i="4" l="1"/>
  <c r="S6" i="4"/>
  <c r="S11" i="4" l="1"/>
  <c r="Z17" i="4" s="1"/>
  <c r="Z19" i="4" s="1"/>
</calcChain>
</file>

<file path=xl/sharedStrings.xml><?xml version="1.0" encoding="utf-8"?>
<sst xmlns="http://schemas.openxmlformats.org/spreadsheetml/2006/main" count="63" uniqueCount="50">
  <si>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</si>
  <si>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</si>
  <si>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</si>
  <si>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</si>
  <si>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</si>
  <si>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</si>
  <si>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</si>
  <si>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</si>
  <si>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</si>
  <si>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</si>
  <si>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</si>
  <si>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</si>
  <si>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</si>
  <si>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</si>
  <si>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</si>
  <si>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</si>
  <si>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</si>
  <si>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</si>
  <si>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</si>
  <si>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</si>
  <si>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</si>
  <si>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Ground Floor</t>
  </si>
  <si>
    <t>Sr. No.</t>
  </si>
  <si>
    <t>land</t>
  </si>
  <si>
    <t>building</t>
  </si>
  <si>
    <t>wall</t>
  </si>
  <si>
    <t>FMV</t>
  </si>
  <si>
    <t>round off</t>
  </si>
  <si>
    <t>ins</t>
  </si>
  <si>
    <t>First Floor</t>
  </si>
  <si>
    <t>Second Floor</t>
  </si>
  <si>
    <t>Basement</t>
  </si>
  <si>
    <t>Height in feet</t>
  </si>
  <si>
    <t xml:space="preserve"> </t>
  </si>
  <si>
    <t>Built-up Area Floor-wise</t>
  </si>
  <si>
    <t>RV</t>
  </si>
  <si>
    <t>DV</t>
  </si>
  <si>
    <t>Built-up area (in sq.mtr)</t>
  </si>
  <si>
    <t>Circle</t>
  </si>
  <si>
    <t>Ground Floor (Mezzanine)</t>
  </si>
  <si>
    <t>Buit-up area 
(in sq ft)</t>
  </si>
  <si>
    <t>Plinth Area  Rate 
(INR per sq.ft.)</t>
  </si>
  <si>
    <t>M/S. Surbhbi Industries |Plot no. - 28C, Sector-8B, IIE Haridwar</t>
  </si>
  <si>
    <t>3. Age of construction taken from the information provided to us.</t>
  </si>
  <si>
    <t xml:space="preserve">2.The maintinence of the building was average as per site survey observation. </t>
  </si>
  <si>
    <t>1. All the details pertaing to the building area statement such as area, floor, etc has been considered from site measurement as building plan was not provided to us.</t>
  </si>
  <si>
    <t>Area</t>
  </si>
  <si>
    <t>sq.mtr</t>
  </si>
  <si>
    <t>Circle Rates of Construction 
(INR per sq.mtr)</t>
  </si>
  <si>
    <t>Construction cost as per Circle Rate  
 (INR)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</si>
</sst>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43" fontId="0" fillId="0" borderId="1" xfId="6" applyFont="1" applyBorder="1" applyAlignment="1">
      <alignment horizontal="left" vertical="center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6" fontId="0" fillId="0" borderId="0" xfId="0" applyNumberFormat="1"/>
    <xf numFmtId="43" fontId="2" fillId="0" borderId="0" xfId="0" applyNumberFormat="1" applyFon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4:AA29"/>
  <sheetViews>
    <sheetView tabSelected="1" zoomScale="85" zoomScaleNormal="85" workbookViewId="0">
      <selection activeCell="Z26" sqref="Z26"/>
    </sheetView>
  </sheetViews>
  <sheetFormatPr defaultRowHeight="15" x14ac:dyDescent="0.25"/>
  <cols>
    <col min="3" max="3" width="14.7109375" customWidth="1"/>
    <col min="6" max="6" width="10.85546875" customWidth="1"/>
    <col min="7" max="7" width="9.85546875" customWidth="1"/>
    <col min="8" max="8" width="12.5703125" customWidth="1"/>
    <col min="9" max="9" width="10.5703125" hidden="1" customWidth="1"/>
    <col min="10" max="10" width="12" customWidth="1"/>
    <col min="11" max="11" width="12.140625" customWidth="1"/>
    <col min="12" max="12" width="9.140625" hidden="1" customWidth="1"/>
    <col min="13" max="13" width="13.140625" hidden="1" customWidth="1"/>
    <col min="14" max="14" width="11.5703125" customWidth="1"/>
    <col min="15" max="15" width="16" customWidth="1"/>
    <col min="16" max="16" width="14" hidden="1" customWidth="1"/>
    <col min="17" max="17" width="15.140625" hidden="1" customWidth="1"/>
    <col min="18" max="18" width="11.28515625" hidden="1" customWidth="1"/>
    <col min="19" max="19" width="13" customWidth="1"/>
    <col min="20" max="20" width="11.28515625" customWidth="1"/>
    <col min="21" max="21" width="13" customWidth="1"/>
    <col min="25" max="25" width="11.7109375" customWidth="1"/>
    <col min="26" max="26" width="21.7109375" customWidth="1"/>
  </cols>
  <sheetData>
    <row r="4" spans="2:27" ht="29.25" customHeight="1" x14ac:dyDescent="0.25">
      <c r="B4" s="30" t="s">
        <v>42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2:27" ht="86.25" customHeight="1" x14ac:dyDescent="0.25">
      <c r="B5" s="16" t="s">
        <v>22</v>
      </c>
      <c r="C5" s="1" t="s">
        <v>34</v>
      </c>
      <c r="D5" s="1" t="s">
        <v>32</v>
      </c>
      <c r="E5" s="1" t="s">
        <v>0</v>
      </c>
      <c r="F5" s="1" t="s">
        <v>37</v>
      </c>
      <c r="G5" s="1" t="s">
        <v>40</v>
      </c>
      <c r="H5" s="1" t="s">
        <v>19</v>
      </c>
      <c r="I5" s="18" t="s">
        <v>1</v>
      </c>
      <c r="J5" s="1" t="s">
        <v>2</v>
      </c>
      <c r="K5" s="1" t="s">
        <v>3</v>
      </c>
      <c r="L5" s="18" t="s">
        <v>4</v>
      </c>
      <c r="M5" s="18" t="s">
        <v>5</v>
      </c>
      <c r="N5" s="1" t="s">
        <v>41</v>
      </c>
      <c r="O5" s="1" t="s">
        <v>6</v>
      </c>
      <c r="P5" s="18" t="s">
        <v>7</v>
      </c>
      <c r="Q5" s="18" t="s">
        <v>8</v>
      </c>
      <c r="R5" s="17" t="s">
        <v>11</v>
      </c>
      <c r="S5" s="1" t="s">
        <v>9</v>
      </c>
      <c r="T5" s="1" t="s">
        <v>48</v>
      </c>
      <c r="U5" s="1" t="s">
        <v>49</v>
      </c>
    </row>
    <row r="6" spans="2:27" x14ac:dyDescent="0.25">
      <c r="B6" s="2">
        <v>1</v>
      </c>
      <c r="C6" s="2" t="s">
        <v>31</v>
      </c>
      <c r="D6" s="19">
        <v>10</v>
      </c>
      <c r="E6" s="2" t="s">
        <v>20</v>
      </c>
      <c r="F6" s="25">
        <f>G6/10.764</f>
        <v>226.3099219620959</v>
      </c>
      <c r="G6" s="14">
        <v>2436</v>
      </c>
      <c r="H6" s="19">
        <v>2014</v>
      </c>
      <c r="I6" s="2">
        <v>2023</v>
      </c>
      <c r="J6" s="2">
        <f t="shared" ref="J6:J10" si="0">I6-H6</f>
        <v>9</v>
      </c>
      <c r="K6" s="2">
        <v>70</v>
      </c>
      <c r="L6" s="3">
        <v>0.1</v>
      </c>
      <c r="M6" s="4">
        <f>(1-L6)/K6</f>
        <v>1.2857142857142857E-2</v>
      </c>
      <c r="N6" s="28">
        <v>1400</v>
      </c>
      <c r="O6" s="26">
        <f>N6*G6</f>
        <v>3410400</v>
      </c>
      <c r="P6" s="26">
        <f>O6*M6*J6</f>
        <v>394632</v>
      </c>
      <c r="Q6" s="26">
        <f>MAX(O6-P6,0)</f>
        <v>3015768</v>
      </c>
      <c r="R6" s="23">
        <v>0</v>
      </c>
      <c r="S6" s="26">
        <f>IF(Q6&gt;L6*O6,Q6*(1-R6),O6*L6)</f>
        <v>3015768</v>
      </c>
      <c r="T6" s="26">
        <v>10000</v>
      </c>
      <c r="U6" s="26">
        <f>T6*F6</f>
        <v>2263099.2196209589</v>
      </c>
    </row>
    <row r="7" spans="2:27" x14ac:dyDescent="0.25">
      <c r="B7" s="2">
        <v>2</v>
      </c>
      <c r="C7" s="2" t="s">
        <v>21</v>
      </c>
      <c r="D7" s="19">
        <v>20</v>
      </c>
      <c r="E7" s="2" t="s">
        <v>20</v>
      </c>
      <c r="F7" s="25">
        <f t="shared" ref="F7:F10" si="1">G7/10.764</f>
        <v>226.3099219620959</v>
      </c>
      <c r="G7" s="14">
        <v>2436</v>
      </c>
      <c r="H7" s="19">
        <v>2014</v>
      </c>
      <c r="I7" s="2">
        <v>2023</v>
      </c>
      <c r="J7" s="2">
        <f t="shared" si="0"/>
        <v>9</v>
      </c>
      <c r="K7" s="2">
        <v>70</v>
      </c>
      <c r="L7" s="3">
        <v>0.1</v>
      </c>
      <c r="M7" s="4">
        <f t="shared" ref="M7:M10" si="2">(1-L7)/K7</f>
        <v>1.2857142857142857E-2</v>
      </c>
      <c r="N7" s="28">
        <v>1400</v>
      </c>
      <c r="O7" s="26">
        <f t="shared" ref="O7:O10" si="3">N7*G7</f>
        <v>3410400</v>
      </c>
      <c r="P7" s="26">
        <f t="shared" ref="P7:P10" si="4">O7*M7*J7</f>
        <v>394632</v>
      </c>
      <c r="Q7" s="26">
        <f t="shared" ref="Q7:Q10" si="5">MAX(O7-P7,0)</f>
        <v>3015768</v>
      </c>
      <c r="R7" s="23">
        <v>0</v>
      </c>
      <c r="S7" s="26">
        <f t="shared" ref="S7:S10" si="6">IF(Q7&gt;L7*O7,Q7*(1-R7),O7*L7)</f>
        <v>3015768</v>
      </c>
      <c r="T7" s="26">
        <v>10000</v>
      </c>
      <c r="U7" s="26">
        <f t="shared" ref="U7:U10" si="7">T7*F7</f>
        <v>2263099.2196209589</v>
      </c>
      <c r="Y7" s="29" t="s">
        <v>46</v>
      </c>
      <c r="Z7">
        <v>450</v>
      </c>
      <c r="AA7" t="s">
        <v>47</v>
      </c>
    </row>
    <row r="8" spans="2:27" ht="30" x14ac:dyDescent="0.25">
      <c r="B8" s="2">
        <v>3</v>
      </c>
      <c r="C8" s="2" t="s">
        <v>39</v>
      </c>
      <c r="D8" s="19">
        <v>8</v>
      </c>
      <c r="E8" s="2" t="s">
        <v>20</v>
      </c>
      <c r="F8" s="25">
        <f t="shared" si="1"/>
        <v>62.430323299888521</v>
      </c>
      <c r="G8" s="14">
        <v>672</v>
      </c>
      <c r="H8" s="19">
        <v>2014</v>
      </c>
      <c r="I8" s="2">
        <v>2023</v>
      </c>
      <c r="J8" s="2">
        <f t="shared" si="0"/>
        <v>9</v>
      </c>
      <c r="K8" s="2">
        <v>70</v>
      </c>
      <c r="L8" s="3">
        <v>0.1</v>
      </c>
      <c r="M8" s="4">
        <f t="shared" si="2"/>
        <v>1.2857142857142857E-2</v>
      </c>
      <c r="N8" s="28">
        <v>1400</v>
      </c>
      <c r="O8" s="26">
        <f t="shared" si="3"/>
        <v>940800</v>
      </c>
      <c r="P8" s="26">
        <f t="shared" si="4"/>
        <v>108864</v>
      </c>
      <c r="Q8" s="26">
        <f t="shared" si="5"/>
        <v>831936</v>
      </c>
      <c r="R8" s="23">
        <v>0</v>
      </c>
      <c r="S8" s="26">
        <f t="shared" si="6"/>
        <v>831936</v>
      </c>
      <c r="T8" s="26">
        <v>10000</v>
      </c>
      <c r="U8" s="26">
        <f t="shared" si="7"/>
        <v>624303.23299888521</v>
      </c>
      <c r="Y8" s="29" t="s">
        <v>38</v>
      </c>
    </row>
    <row r="9" spans="2:27" x14ac:dyDescent="0.25">
      <c r="B9" s="2">
        <v>4</v>
      </c>
      <c r="C9" s="2" t="s">
        <v>29</v>
      </c>
      <c r="D9" s="19">
        <v>10</v>
      </c>
      <c r="E9" s="2" t="s">
        <v>20</v>
      </c>
      <c r="F9" s="25">
        <f t="shared" si="1"/>
        <v>226.3099219620959</v>
      </c>
      <c r="G9" s="14">
        <v>2436</v>
      </c>
      <c r="H9" s="19">
        <v>2014</v>
      </c>
      <c r="I9" s="2">
        <v>2023</v>
      </c>
      <c r="J9" s="2">
        <f t="shared" si="0"/>
        <v>9</v>
      </c>
      <c r="K9" s="2">
        <v>70</v>
      </c>
      <c r="L9" s="3">
        <v>0.1</v>
      </c>
      <c r="M9" s="4">
        <f t="shared" si="2"/>
        <v>1.2857142857142857E-2</v>
      </c>
      <c r="N9" s="28">
        <v>1400</v>
      </c>
      <c r="O9" s="26">
        <f t="shared" si="3"/>
        <v>3410400</v>
      </c>
      <c r="P9" s="26">
        <f t="shared" si="4"/>
        <v>394632</v>
      </c>
      <c r="Q9" s="26">
        <f t="shared" si="5"/>
        <v>3015768</v>
      </c>
      <c r="R9" s="23">
        <v>0</v>
      </c>
      <c r="S9" s="26">
        <f t="shared" si="6"/>
        <v>3015768</v>
      </c>
      <c r="T9" s="26">
        <v>10000</v>
      </c>
      <c r="U9" s="26">
        <f t="shared" si="7"/>
        <v>2263099.2196209589</v>
      </c>
      <c r="Y9" t="s">
        <v>23</v>
      </c>
      <c r="Z9" s="27">
        <f>14000*450</f>
        <v>6300000</v>
      </c>
    </row>
    <row r="10" spans="2:27" x14ac:dyDescent="0.25">
      <c r="B10" s="2">
        <v>5</v>
      </c>
      <c r="C10" s="2" t="s">
        <v>30</v>
      </c>
      <c r="D10" s="19">
        <v>10</v>
      </c>
      <c r="E10" s="2" t="s">
        <v>20</v>
      </c>
      <c r="F10" s="25">
        <f t="shared" si="1"/>
        <v>70.23411371237458</v>
      </c>
      <c r="G10" s="14">
        <v>756</v>
      </c>
      <c r="H10" s="19">
        <v>2014</v>
      </c>
      <c r="I10" s="2">
        <v>2023</v>
      </c>
      <c r="J10" s="2">
        <f t="shared" si="0"/>
        <v>9</v>
      </c>
      <c r="K10" s="2">
        <v>70</v>
      </c>
      <c r="L10" s="3">
        <v>0.1</v>
      </c>
      <c r="M10" s="4">
        <f t="shared" si="2"/>
        <v>1.2857142857142857E-2</v>
      </c>
      <c r="N10" s="28">
        <v>1400</v>
      </c>
      <c r="O10" s="26">
        <f t="shared" si="3"/>
        <v>1058400</v>
      </c>
      <c r="P10" s="26">
        <f t="shared" si="4"/>
        <v>122472</v>
      </c>
      <c r="Q10" s="26">
        <f t="shared" si="5"/>
        <v>935928</v>
      </c>
      <c r="R10" s="23">
        <v>0</v>
      </c>
      <c r="S10" s="26">
        <f t="shared" si="6"/>
        <v>935928</v>
      </c>
      <c r="T10" s="26">
        <v>10000</v>
      </c>
      <c r="U10" s="26">
        <f t="shared" si="7"/>
        <v>702341.13712374575</v>
      </c>
      <c r="Y10" s="6" t="s">
        <v>24</v>
      </c>
      <c r="Z10" s="37">
        <f>U11</f>
        <v>8115942.0289855078</v>
      </c>
    </row>
    <row r="11" spans="2:27" x14ac:dyDescent="0.25">
      <c r="B11" s="31" t="s">
        <v>33</v>
      </c>
      <c r="C11" s="31"/>
      <c r="D11" s="31"/>
      <c r="E11" s="31"/>
      <c r="F11" s="24">
        <f>SUM(F6:F10)</f>
        <v>811.59420289855075</v>
      </c>
      <c r="G11" s="24">
        <f>SUM(G6:G10)</f>
        <v>8736</v>
      </c>
      <c r="H11" s="32"/>
      <c r="I11" s="33"/>
      <c r="J11" s="33"/>
      <c r="K11" s="33"/>
      <c r="L11" s="33"/>
      <c r="M11" s="33"/>
      <c r="N11" s="34"/>
      <c r="O11" s="15">
        <f>SUM(O6:O10)</f>
        <v>12230400</v>
      </c>
      <c r="P11" s="15">
        <f>SUM(P6:P10)</f>
        <v>1415232</v>
      </c>
      <c r="Q11" s="15">
        <f>SUM(Q6:Q10)</f>
        <v>10815168</v>
      </c>
      <c r="R11" s="15">
        <v>0</v>
      </c>
      <c r="S11" s="15">
        <f>SUM(S6:S10)</f>
        <v>10815168</v>
      </c>
      <c r="T11" s="15"/>
      <c r="U11" s="15">
        <f>SUM(U6:U10)</f>
        <v>8115942.0289855078</v>
      </c>
      <c r="Z11" s="37">
        <f>Z9+Z10</f>
        <v>14415942.028985508</v>
      </c>
    </row>
    <row r="12" spans="2:27" x14ac:dyDescent="0.25">
      <c r="B12" s="35" t="s"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2:27" ht="16.5" customHeight="1" x14ac:dyDescent="0.25">
      <c r="B13" s="36" t="s">
        <v>45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2:27" ht="15" customHeight="1" x14ac:dyDescent="0.25">
      <c r="B14" s="36" t="s">
        <v>44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2:27" ht="15" customHeight="1" x14ac:dyDescent="0.25">
      <c r="B15" s="36" t="s">
        <v>43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Y15" s="6"/>
    </row>
    <row r="16" spans="2:27" x14ac:dyDescent="0.25">
      <c r="Y16" s="6" t="s">
        <v>23</v>
      </c>
      <c r="Z16" s="27">
        <f>450*15000</f>
        <v>6750000</v>
      </c>
    </row>
    <row r="17" spans="14:26" x14ac:dyDescent="0.25">
      <c r="Y17" s="6" t="s">
        <v>24</v>
      </c>
      <c r="Z17" s="5">
        <f>S11</f>
        <v>10815168</v>
      </c>
    </row>
    <row r="18" spans="14:26" x14ac:dyDescent="0.25">
      <c r="N18" s="22"/>
      <c r="Y18" t="s">
        <v>25</v>
      </c>
      <c r="Z18" s="12">
        <v>300000</v>
      </c>
    </row>
    <row r="19" spans="14:26" x14ac:dyDescent="0.25">
      <c r="N19" s="27"/>
      <c r="Y19" s="38" t="s">
        <v>26</v>
      </c>
      <c r="Z19" s="5">
        <f>Z16+Z17+Z18</f>
        <v>17865168</v>
      </c>
    </row>
    <row r="21" spans="14:26" x14ac:dyDescent="0.25">
      <c r="Z21" s="20"/>
    </row>
    <row r="23" spans="14:26" x14ac:dyDescent="0.25">
      <c r="Z23" s="21">
        <f>Z22+Z21</f>
        <v>0</v>
      </c>
    </row>
    <row r="25" spans="14:26" x14ac:dyDescent="0.25">
      <c r="Y25" t="s">
        <v>27</v>
      </c>
      <c r="Z25" s="5">
        <v>18000000</v>
      </c>
    </row>
    <row r="26" spans="14:26" x14ac:dyDescent="0.25">
      <c r="Y26" t="s">
        <v>35</v>
      </c>
      <c r="Z26" s="5">
        <f>0.85*Z25</f>
        <v>15300000</v>
      </c>
    </row>
    <row r="27" spans="14:26" x14ac:dyDescent="0.25">
      <c r="Y27" t="s">
        <v>36</v>
      </c>
      <c r="Z27" s="5">
        <f>Z25*0.75</f>
        <v>13500000</v>
      </c>
    </row>
    <row r="29" spans="14:26" x14ac:dyDescent="0.25">
      <c r="Y29" t="s">
        <v>28</v>
      </c>
      <c r="Z29" s="22">
        <f>0.8*O11</f>
        <v>9784320</v>
      </c>
    </row>
  </sheetData>
  <mergeCells count="7">
    <mergeCell ref="B11:E11"/>
    <mergeCell ref="H11:N11"/>
    <mergeCell ref="B4:U4"/>
    <mergeCell ref="B12:U12"/>
    <mergeCell ref="B13:U13"/>
    <mergeCell ref="B14:U14"/>
    <mergeCell ref="B15:U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04.25" x14ac:dyDescent="0.25">
      <c r="A2" s="7" t="s">
        <v>17</v>
      </c>
      <c r="B2" s="7" t="s">
        <v>13</v>
      </c>
      <c r="C2" s="7" t="s">
        <v>1</v>
      </c>
      <c r="D2" s="7" t="s">
        <v>14</v>
      </c>
      <c r="E2" s="7" t="s">
        <v>15</v>
      </c>
      <c r="F2" s="7" t="s">
        <v>4</v>
      </c>
      <c r="G2" s="7" t="s">
        <v>5</v>
      </c>
      <c r="H2" s="7" t="s">
        <v>18</v>
      </c>
      <c r="I2" s="7" t="s">
        <v>6</v>
      </c>
      <c r="J2" s="7" t="s">
        <v>7</v>
      </c>
      <c r="K2" s="7" t="s">
        <v>8</v>
      </c>
      <c r="L2" s="7" t="s">
        <v>16</v>
      </c>
      <c r="M2" s="7" t="s">
        <v>9</v>
      </c>
    </row>
    <row r="3" spans="1:13" x14ac:dyDescent="0.25">
      <c r="A3" s="8">
        <v>86</v>
      </c>
      <c r="B3" s="9">
        <v>2010</v>
      </c>
      <c r="C3" s="9">
        <v>2023</v>
      </c>
      <c r="D3" s="9">
        <f>C3-B3</f>
        <v>13</v>
      </c>
      <c r="E3" s="9">
        <v>70</v>
      </c>
      <c r="F3" s="10">
        <v>0.1</v>
      </c>
      <c r="G3" s="11">
        <f>(1-F3)/E3</f>
        <v>1.2857142857142857E-2</v>
      </c>
      <c r="H3" s="12">
        <v>4000</v>
      </c>
      <c r="I3" s="12">
        <f>H3*A3</f>
        <v>344000</v>
      </c>
      <c r="J3" s="12">
        <f>I3*G3*D3</f>
        <v>57497.142857142862</v>
      </c>
      <c r="K3" s="12">
        <f>MAX(I3-J3,0)</f>
        <v>286502.85714285716</v>
      </c>
      <c r="L3" s="13">
        <v>0</v>
      </c>
      <c r="M3" s="12">
        <f>IF(K3&gt;F3*I3,K3*(1-L3),I3*F3)</f>
        <v>286502.85714285716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2023-11-23T12:34:23Z</dcterms:modified>
</cp:coreProperties>
</file>