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Amit Jaiswal\VIS(2023-24)-PL-573-484-741Bhagwati Products LTD\"/>
    </mc:Choice>
  </mc:AlternateContent>
  <bookViews>
    <workbookView xWindow="0" yWindow="0" windowWidth="21600" windowHeight="9735"/>
  </bookViews>
  <sheets>
    <sheet name="Building Valuation" sheetId="2" r:id="rId1"/>
  </sheets>
  <definedNames>
    <definedName name="_xlnm._FilterDatabase" localSheetId="0" hidden="1">'Building Valuation'!$B$3:$U$13</definedName>
    <definedName name="_xlnm.Print_Area" localSheetId="0">'Building Valuation'!$B$2:$S$12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G19" i="2" l="1"/>
  <c r="Q26" i="2"/>
  <c r="Q27" i="2" s="1"/>
  <c r="Q25" i="2"/>
  <c r="Q28" i="2" s="1"/>
  <c r="L19" i="2" l="1"/>
  <c r="U21" i="2"/>
  <c r="G20" i="2"/>
  <c r="H9" i="2" l="1"/>
  <c r="Z17" i="2" l="1"/>
  <c r="Z18" i="2" s="1"/>
  <c r="Z20" i="2" s="1"/>
  <c r="N29" i="2"/>
  <c r="N30" i="2" s="1"/>
  <c r="U29" i="2"/>
  <c r="Z19" i="2" l="1"/>
  <c r="I7" i="2"/>
  <c r="Q7" i="2" s="1"/>
  <c r="M8" i="2"/>
  <c r="M7" i="2"/>
  <c r="M6" i="2"/>
  <c r="M5" i="2"/>
  <c r="R7" i="2" l="1"/>
  <c r="S7" i="2" s="1"/>
  <c r="I6" i="2"/>
  <c r="Q6" i="2" s="1"/>
  <c r="R6" i="2" s="1"/>
  <c r="I4" i="2"/>
  <c r="Q4" i="2" s="1"/>
  <c r="R4" i="2" s="1"/>
  <c r="I8" i="2"/>
  <c r="Q8" i="2" s="1"/>
  <c r="R8" i="2" s="1"/>
  <c r="I5" i="2"/>
  <c r="Q5" i="2" s="1"/>
  <c r="R5" i="2" s="1"/>
  <c r="S6" i="2" l="1"/>
  <c r="U6" i="2" s="1"/>
  <c r="I9" i="2"/>
  <c r="Q2" i="2"/>
  <c r="U7" i="2"/>
  <c r="S5" i="2"/>
  <c r="S8" i="2"/>
  <c r="Q9" i="2" l="1"/>
  <c r="G27" i="2" s="1"/>
  <c r="R9" i="2"/>
  <c r="U8" i="2"/>
  <c r="U5" i="2"/>
  <c r="Q14" i="2" l="1"/>
  <c r="S4" i="2"/>
  <c r="S2" i="2" s="1"/>
  <c r="R2" i="2"/>
  <c r="S9" i="2"/>
  <c r="U4" i="2" l="1"/>
  <c r="U9" i="2" l="1"/>
  <c r="G21" i="2" s="1"/>
  <c r="G24" i="2" s="1"/>
  <c r="U2" i="2"/>
  <c r="G25" i="2" l="1"/>
  <c r="G26" i="2"/>
</calcChain>
</file>

<file path=xl/sharedStrings.xml><?xml version="1.0" encoding="utf-8"?>
<sst xmlns="http://schemas.openxmlformats.org/spreadsheetml/2006/main" count="52" uniqueCount="42">
  <si>
    <t>Floor</t>
  </si>
  <si>
    <t>Type of Structure</t>
  </si>
  <si>
    <t>Area
(in sq.mtr.)</t>
  </si>
  <si>
    <t>Area
(in sq.ft.)</t>
  </si>
  <si>
    <t>Year of Construction</t>
  </si>
  <si>
    <t xml:space="preserve">Year of Valuation </t>
  </si>
  <si>
    <t>Total Life Consumed 
(in years)</t>
  </si>
  <si>
    <t>Total Economical Life
(in years)</t>
  </si>
  <si>
    <t>Salvage value</t>
  </si>
  <si>
    <t>Plinth Area  Rate 
(in per sq.ft.)</t>
  </si>
  <si>
    <t>Gross Replacement Value</t>
  </si>
  <si>
    <t>Depreciation</t>
  </si>
  <si>
    <t>Depreciated Value</t>
  </si>
  <si>
    <t>Depreciated Replacement Market Value</t>
  </si>
  <si>
    <t>TOTAL</t>
  </si>
  <si>
    <t>Remarks: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</si>
  <si>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pertaining to the building area statement such as area, floor, etc. has been taken on the basis of the measurement by the surveyor during the site survey.</t>
    </r>
  </si>
  <si>
    <r>
      <t>2.</t>
    </r>
    <r>
      <rPr>
        <b/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</si>
  <si>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Building Name</t>
  </si>
  <si>
    <t>Condition of structure</t>
  </si>
  <si>
    <t>Average</t>
  </si>
  <si>
    <t>S. No.</t>
  </si>
  <si>
    <t>GF</t>
  </si>
  <si>
    <t>RCC</t>
  </si>
  <si>
    <t>Height (in ft.)</t>
  </si>
  <si>
    <t>Land value</t>
  </si>
  <si>
    <t>Buildng Value</t>
  </si>
  <si>
    <t>Total</t>
  </si>
  <si>
    <t>Round-off</t>
  </si>
  <si>
    <t>Rv</t>
  </si>
  <si>
    <t>Dv</t>
  </si>
  <si>
    <t>P &amp; M</t>
  </si>
  <si>
    <t>Structure For Inasurance</t>
  </si>
  <si>
    <t>Shed 1</t>
  </si>
  <si>
    <t>Shed 2</t>
  </si>
  <si>
    <t>Shed 3</t>
  </si>
  <si>
    <t>Utilities Shed</t>
  </si>
  <si>
    <t>Gate Office</t>
  </si>
  <si>
    <t>GI shed Structure</t>
  </si>
  <si>
    <t>Good</t>
  </si>
  <si>
    <r>
      <t>3.</t>
    </r>
    <r>
      <rPr>
        <b/>
        <i/>
        <sz val="10"/>
        <color theme="1"/>
        <rFont val="Calibri"/>
        <family val="2"/>
        <scheme val="minor"/>
      </rPr>
      <t xml:space="preserve"> All the buildings are situated in Fab City E city,Hyderabad, Telangana and Belongs to M/s. Bhagwati Products Limited.</t>
    </r>
  </si>
  <si>
    <t>External Dev.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</si>
</sst>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_ * #,##0_ ;_ * \-#,##0_ ;_ * &quot;-&quot;?_ ;_ @_ "/>
    <numFmt numFmtId="167" formatCode="_(* #,##0.00_);_(* \(#,##0.00\);_(* \-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7" applyNumberFormat="0" applyAlignment="0" applyProtection="0"/>
    <xf numFmtId="0" fontId="16" fillId="10" borderId="8" applyNumberFormat="0" applyAlignment="0" applyProtection="0"/>
    <xf numFmtId="0" fontId="17" fillId="10" borderId="7" applyNumberFormat="0" applyAlignment="0" applyProtection="0"/>
    <xf numFmtId="0" fontId="18" fillId="0" borderId="9" applyNumberFormat="0" applyFill="0" applyAlignment="0" applyProtection="0"/>
    <xf numFmtId="0" fontId="2" fillId="11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1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3" fillId="12" borderId="11" applyNumberFormat="0" applyFont="0" applyAlignment="0" applyProtection="0"/>
    <xf numFmtId="0" fontId="23" fillId="12" borderId="11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0"/>
  </cellStyleXfs>
  <cellXfs count="57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2" applyNumberFormat="1" applyFont="1" applyFill="1" applyBorder="1" applyAlignment="1">
      <alignment horizontal="center" vertical="center"/>
    </xf>
    <xf numFmtId="9" fontId="0" fillId="0" borderId="1" xfId="3" applyFont="1" applyFill="1" applyBorder="1" applyAlignment="1">
      <alignment horizontal="center" vertical="center"/>
    </xf>
    <xf numFmtId="164" fontId="0" fillId="0" borderId="0" xfId="0" applyNumberFormat="1"/>
    <xf numFmtId="43" fontId="0" fillId="0" borderId="0" xfId="1" applyFont="1"/>
    <xf numFmtId="165" fontId="0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left" vertical="center"/>
    </xf>
    <xf numFmtId="165" fontId="3" fillId="0" borderId="1" xfId="2" applyNumberFormat="1" applyFont="1" applyBorder="1" applyAlignment="1">
      <alignment horizontal="center" vertical="center"/>
    </xf>
    <xf numFmtId="164" fontId="0" fillId="0" borderId="0" xfId="1" applyNumberFormat="1" applyFont="1"/>
    <xf numFmtId="0" fontId="0" fillId="0" borderId="0" xfId="0" applyAlignment="1">
      <alignment wrapText="1"/>
    </xf>
    <xf numFmtId="164" fontId="0" fillId="0" borderId="0" xfId="1" applyNumberFormat="1" applyFont="1" applyAlignment="1">
      <alignment horizontal="center"/>
    </xf>
    <xf numFmtId="44" fontId="0" fillId="0" borderId="0" xfId="0" applyNumberFormat="1"/>
    <xf numFmtId="43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left"/>
    </xf>
    <xf numFmtId="0" fontId="3" fillId="0" borderId="0" xfId="0" applyFont="1"/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1" applyNumberFormat="1" applyFont="1"/>
    <xf numFmtId="165" fontId="3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66" fontId="0" fillId="0" borderId="0" xfId="0" applyNumberFormat="1"/>
    <xf numFmtId="3" fontId="0" fillId="0" borderId="0" xfId="0" applyNumberFormat="1"/>
    <xf numFmtId="165" fontId="3" fillId="0" borderId="0" xfId="0" applyNumberFormat="1" applyFont="1"/>
    <xf numFmtId="164" fontId="0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5" fontId="3" fillId="4" borderId="1" xfId="2" applyNumberFormat="1" applyFont="1" applyFill="1" applyBorder="1" applyAlignment="1">
      <alignment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2" applyNumberFormat="1" applyFont="1" applyFill="1" applyBorder="1" applyAlignment="1">
      <alignment horizontal="center" wrapText="1"/>
    </xf>
    <xf numFmtId="165" fontId="3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left"/>
    </xf>
    <xf numFmtId="9" fontId="0" fillId="0" borderId="0" xfId="3" applyFont="1"/>
    <xf numFmtId="165" fontId="3" fillId="5" borderId="1" xfId="2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</cellXfs>
  <cellStyles count="9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18" xfId="91"/>
    <cellStyle name="Comma 2" xfId="52"/>
    <cellStyle name="Comma 2 2" xfId="44"/>
    <cellStyle name="Comma 2 2 2" xfId="53"/>
    <cellStyle name="Comma 2 3" xfId="54"/>
    <cellStyle name="Comma 2 3 2" xfId="55"/>
    <cellStyle name="Comma 3" xfId="56"/>
    <cellStyle name="Comma 3 2" xfId="57"/>
    <cellStyle name="Comma 4" xfId="50"/>
    <cellStyle name="Comma 4 2" xfId="59"/>
    <cellStyle name="Comma 4 2 2" xfId="60"/>
    <cellStyle name="Comma 4 3" xfId="58"/>
    <cellStyle name="Comma 5" xfId="61"/>
    <cellStyle name="Comma 5 2" xfId="93"/>
    <cellStyle name="Comma 6" xfId="51"/>
    <cellStyle name="Comma 7" xfId="43"/>
    <cellStyle name="Currency" xfId="2" builtinId="4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62"/>
    <cellStyle name="Normal 10 2 2 2" xfId="92"/>
    <cellStyle name="Normal 11" xfId="63"/>
    <cellStyle name="Normal 12" xfId="64"/>
    <cellStyle name="Normal 2" xfId="65"/>
    <cellStyle name="Normal 2 11" xfId="66"/>
    <cellStyle name="Normal 2 12" xfId="67"/>
    <cellStyle name="Normal 2 2" xfId="47"/>
    <cellStyle name="Normal 2 2 3" xfId="94"/>
    <cellStyle name="Normal 2 2 4" xfId="48"/>
    <cellStyle name="Normal 2 3" xfId="46"/>
    <cellStyle name="Normal 2 3 2" xfId="68"/>
    <cellStyle name="Normal 2 4" xfId="69"/>
    <cellStyle name="Normal 2 4 2" xfId="70"/>
    <cellStyle name="Normal 2 5" xfId="71"/>
    <cellStyle name="Normal 2 5 2" xfId="90"/>
    <cellStyle name="Normal 2 6" xfId="72"/>
    <cellStyle name="Normal 23" xfId="98"/>
    <cellStyle name="Normal 3" xfId="73"/>
    <cellStyle name="Normal 3 2" xfId="74"/>
    <cellStyle name="Normal 30" xfId="75"/>
    <cellStyle name="Normal 35" xfId="76"/>
    <cellStyle name="Normal 36" xfId="77"/>
    <cellStyle name="Normal 39" xfId="78"/>
    <cellStyle name="Normal 4" xfId="79"/>
    <cellStyle name="Normal 4 2" xfId="49"/>
    <cellStyle name="Normal 4 2 2" xfId="80"/>
    <cellStyle name="Normal 4 3" xfId="81"/>
    <cellStyle name="Normal 5" xfId="82"/>
    <cellStyle name="Normal 5 2" xfId="83"/>
    <cellStyle name="Normal 5 3" xfId="84"/>
    <cellStyle name="Normal 6" xfId="85"/>
    <cellStyle name="Normal 7" xfId="86"/>
    <cellStyle name="Normal 8" xfId="87"/>
    <cellStyle name="Normal 9" xfId="88"/>
    <cellStyle name="Note 2" xfId="95"/>
    <cellStyle name="Note 2 2" xfId="96"/>
    <cellStyle name="Output" xfId="12" builtinId="21" customBuiltin="1"/>
    <cellStyle name="Percent" xfId="3" builtinId="5"/>
    <cellStyle name="Percent 2" xfId="89"/>
    <cellStyle name="Percent 2 2" xfId="45"/>
    <cellStyle name="Title 2" xfId="97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0"/>
  <sheetViews>
    <sheetView tabSelected="1" topLeftCell="A4" zoomScale="85" zoomScaleNormal="85" zoomScaleSheetLayoutView="85" workbookViewId="0">
      <selection activeCell="G20" sqref="G20"/>
    </sheetView>
  </sheetViews>
  <sheetFormatPr defaultRowHeight="15" x14ac:dyDescent="0.25"/>
  <cols>
    <col min="1" max="1" width="7.28515625" customWidth="1"/>
    <col min="2" max="2" width="5.140625" customWidth="1"/>
    <col min="3" max="3" width="10" style="15" hidden="1" customWidth="1"/>
    <col min="4" max="4" width="18.5703125" style="15" customWidth="1"/>
    <col min="5" max="5" width="5.42578125" style="15" customWidth="1"/>
    <col min="6" max="6" width="19" style="15" customWidth="1"/>
    <col min="7" max="7" width="19.28515625" style="15" customWidth="1"/>
    <col min="8" max="8" width="8.7109375" style="15" customWidth="1"/>
    <col min="9" max="9" width="9.28515625" style="16" bestFit="1" customWidth="1"/>
    <col min="10" max="10" width="7" style="14" customWidth="1"/>
    <col min="11" max="11" width="10" customWidth="1"/>
    <col min="12" max="12" width="9.5703125" hidden="1" customWidth="1"/>
    <col min="13" max="13" width="10.140625" customWidth="1"/>
    <col min="14" max="14" width="6.42578125" hidden="1" customWidth="1"/>
    <col min="15" max="15" width="7.7109375" hidden="1" customWidth="1"/>
    <col min="16" max="16" width="10.140625" customWidth="1"/>
    <col min="17" max="17" width="14" customWidth="1"/>
    <col min="18" max="18" width="14.42578125" hidden="1" customWidth="1"/>
    <col min="19" max="19" width="15.7109375" hidden="1" customWidth="1"/>
    <col min="20" max="20" width="2.7109375" hidden="1" customWidth="1"/>
    <col min="21" max="21" width="14.28515625" customWidth="1"/>
    <col min="22" max="22" width="16" bestFit="1" customWidth="1"/>
    <col min="24" max="24" width="15.42578125" bestFit="1" customWidth="1"/>
    <col min="26" max="26" width="16" bestFit="1" customWidth="1"/>
  </cols>
  <sheetData>
    <row r="2" spans="2:23" x14ac:dyDescent="0.25">
      <c r="Q2" s="14">
        <f>SUBTOTAL(9,Q4:Q8)</f>
        <v>348217546.94999999</v>
      </c>
      <c r="R2" s="14">
        <f>SUBTOTAL(9,R4:R8)</f>
        <v>33832659.924000002</v>
      </c>
      <c r="S2" s="14">
        <f>SUBTOTAL(9,S4:S8)</f>
        <v>314384887.02600002</v>
      </c>
      <c r="T2" s="14"/>
      <c r="U2" s="14">
        <f>SUBTOTAL(9,U4:U8)</f>
        <v>314384887.02600002</v>
      </c>
    </row>
    <row r="3" spans="2:23" s="1" customFormat="1" ht="90" x14ac:dyDescent="0.25">
      <c r="B3" s="29" t="s">
        <v>21</v>
      </c>
      <c r="D3" s="30" t="s">
        <v>18</v>
      </c>
      <c r="E3" s="30" t="s">
        <v>0</v>
      </c>
      <c r="F3" s="30" t="s">
        <v>1</v>
      </c>
      <c r="G3" s="30" t="s">
        <v>19</v>
      </c>
      <c r="H3" s="30" t="s">
        <v>2</v>
      </c>
      <c r="I3" s="31" t="s">
        <v>3</v>
      </c>
      <c r="J3" s="31" t="s">
        <v>24</v>
      </c>
      <c r="K3" s="30" t="s">
        <v>4</v>
      </c>
      <c r="L3" s="34" t="s">
        <v>5</v>
      </c>
      <c r="M3" s="30" t="s">
        <v>6</v>
      </c>
      <c r="N3" s="34" t="s">
        <v>7</v>
      </c>
      <c r="O3" s="34" t="s">
        <v>8</v>
      </c>
      <c r="P3" s="30" t="s">
        <v>9</v>
      </c>
      <c r="Q3" s="30" t="s">
        <v>10</v>
      </c>
      <c r="R3" s="30" t="s">
        <v>11</v>
      </c>
      <c r="S3" s="30" t="s">
        <v>12</v>
      </c>
      <c r="T3" s="32"/>
      <c r="U3" s="30" t="s">
        <v>13</v>
      </c>
    </row>
    <row r="4" spans="2:23" x14ac:dyDescent="0.25">
      <c r="B4" s="2">
        <v>1</v>
      </c>
      <c r="D4" s="3" t="s">
        <v>33</v>
      </c>
      <c r="E4" s="3" t="s">
        <v>22</v>
      </c>
      <c r="F4" s="3" t="s">
        <v>38</v>
      </c>
      <c r="G4" s="3" t="s">
        <v>20</v>
      </c>
      <c r="H4" s="35">
        <v>7200</v>
      </c>
      <c r="I4" s="4">
        <f t="shared" ref="I4:I8" si="0">H4*10.7639</f>
        <v>77500.08</v>
      </c>
      <c r="J4" s="39">
        <v>26</v>
      </c>
      <c r="K4" s="2">
        <v>2015</v>
      </c>
      <c r="L4" s="2">
        <v>2023</v>
      </c>
      <c r="M4" s="2">
        <v>16</v>
      </c>
      <c r="N4" s="2">
        <v>60</v>
      </c>
      <c r="O4" s="5">
        <v>0.1</v>
      </c>
      <c r="P4" s="6">
        <v>1300</v>
      </c>
      <c r="Q4" s="10">
        <f>P4*I4</f>
        <v>100750104</v>
      </c>
      <c r="R4" s="6">
        <f>Q4*((1-O4)/N4)*IF(N4&gt;M4,M4,N4)</f>
        <v>24180024.960000001</v>
      </c>
      <c r="S4" s="6">
        <f>Q4-R4</f>
        <v>76570079.039999992</v>
      </c>
      <c r="T4" s="7"/>
      <c r="U4" s="6">
        <f t="shared" ref="U4:U8" si="1">(1-T4)*S4</f>
        <v>76570079.039999992</v>
      </c>
      <c r="W4" s="9"/>
    </row>
    <row r="5" spans="2:23" x14ac:dyDescent="0.25">
      <c r="B5" s="2">
        <v>2</v>
      </c>
      <c r="D5" s="3" t="s">
        <v>34</v>
      </c>
      <c r="E5" s="3" t="s">
        <v>22</v>
      </c>
      <c r="F5" s="3" t="s">
        <v>38</v>
      </c>
      <c r="G5" s="3" t="s">
        <v>20</v>
      </c>
      <c r="H5" s="35">
        <v>7200</v>
      </c>
      <c r="I5" s="4">
        <f t="shared" si="0"/>
        <v>77500.08</v>
      </c>
      <c r="J5" s="39">
        <v>26</v>
      </c>
      <c r="K5" s="2">
        <v>2021</v>
      </c>
      <c r="L5" s="2">
        <v>2023</v>
      </c>
      <c r="M5" s="2">
        <f t="shared" ref="M5:M8" si="2">L5-K5</f>
        <v>2</v>
      </c>
      <c r="N5" s="2">
        <v>40</v>
      </c>
      <c r="O5" s="5">
        <v>0.1</v>
      </c>
      <c r="P5" s="6">
        <v>1300</v>
      </c>
      <c r="Q5" s="10">
        <f>P5*I5</f>
        <v>100750104</v>
      </c>
      <c r="R5" s="6">
        <f t="shared" ref="R5:R8" si="3">Q5*((1-O5)/N5)*IF(N5&gt;M5,M5,N5)</f>
        <v>4533754.68</v>
      </c>
      <c r="S5" s="6">
        <f t="shared" ref="S5:S8" si="4">Q5-R5</f>
        <v>96216349.319999993</v>
      </c>
      <c r="T5" s="7"/>
      <c r="U5" s="6">
        <f t="shared" si="1"/>
        <v>96216349.319999993</v>
      </c>
      <c r="W5" s="9"/>
    </row>
    <row r="6" spans="2:23" x14ac:dyDescent="0.25">
      <c r="B6" s="2">
        <v>3</v>
      </c>
      <c r="D6" s="3" t="s">
        <v>35</v>
      </c>
      <c r="E6" s="3" t="s">
        <v>22</v>
      </c>
      <c r="F6" s="3" t="s">
        <v>38</v>
      </c>
      <c r="G6" s="3" t="s">
        <v>39</v>
      </c>
      <c r="H6" s="35">
        <v>9600</v>
      </c>
      <c r="I6" s="4">
        <f t="shared" si="0"/>
        <v>103333.44</v>
      </c>
      <c r="J6" s="39">
        <v>26</v>
      </c>
      <c r="K6" s="2">
        <v>2022</v>
      </c>
      <c r="L6" s="2">
        <v>2023</v>
      </c>
      <c r="M6" s="2">
        <f t="shared" si="2"/>
        <v>1</v>
      </c>
      <c r="N6" s="2">
        <v>40</v>
      </c>
      <c r="O6" s="5">
        <v>0.1</v>
      </c>
      <c r="P6" s="6">
        <v>1300</v>
      </c>
      <c r="Q6" s="6">
        <f>P6*I6</f>
        <v>134333472</v>
      </c>
      <c r="R6" s="6">
        <f t="shared" si="3"/>
        <v>3022503.12</v>
      </c>
      <c r="S6" s="6">
        <f t="shared" si="4"/>
        <v>131310968.88</v>
      </c>
      <c r="T6" s="7"/>
      <c r="U6" s="6">
        <f t="shared" si="1"/>
        <v>131310968.88</v>
      </c>
      <c r="W6" s="9"/>
    </row>
    <row r="7" spans="2:23" x14ac:dyDescent="0.25">
      <c r="B7" s="2">
        <v>4</v>
      </c>
      <c r="D7" s="3" t="s">
        <v>36</v>
      </c>
      <c r="E7" s="3" t="s">
        <v>22</v>
      </c>
      <c r="F7" s="3" t="s">
        <v>38</v>
      </c>
      <c r="G7" s="3" t="s">
        <v>20</v>
      </c>
      <c r="H7" s="35">
        <v>960</v>
      </c>
      <c r="I7" s="4">
        <f t="shared" si="0"/>
        <v>10333.343999999999</v>
      </c>
      <c r="J7" s="39">
        <v>15</v>
      </c>
      <c r="K7" s="2">
        <v>2015</v>
      </c>
      <c r="L7" s="2">
        <v>2023</v>
      </c>
      <c r="M7" s="2">
        <f t="shared" si="2"/>
        <v>8</v>
      </c>
      <c r="N7" s="2">
        <v>60</v>
      </c>
      <c r="O7" s="5">
        <v>0.1</v>
      </c>
      <c r="P7" s="6">
        <v>1100</v>
      </c>
      <c r="Q7" s="10">
        <f>P7*I7</f>
        <v>11366678.399999999</v>
      </c>
      <c r="R7" s="6">
        <f t="shared" si="3"/>
        <v>1364001.4079999998</v>
      </c>
      <c r="S7" s="6">
        <f t="shared" si="4"/>
        <v>10002676.991999999</v>
      </c>
      <c r="T7" s="7"/>
      <c r="U7" s="6">
        <f t="shared" si="1"/>
        <v>10002676.991999999</v>
      </c>
      <c r="W7" s="9"/>
    </row>
    <row r="8" spans="2:23" x14ac:dyDescent="0.25">
      <c r="B8" s="2">
        <v>5</v>
      </c>
      <c r="D8" s="3" t="s">
        <v>37</v>
      </c>
      <c r="E8" s="3" t="s">
        <v>22</v>
      </c>
      <c r="F8" s="3" t="s">
        <v>23</v>
      </c>
      <c r="G8" s="3" t="s">
        <v>20</v>
      </c>
      <c r="H8" s="35">
        <v>67.5</v>
      </c>
      <c r="I8" s="4">
        <f t="shared" si="0"/>
        <v>726.56324999999993</v>
      </c>
      <c r="J8" s="39">
        <v>10</v>
      </c>
      <c r="K8" s="2">
        <v>2015</v>
      </c>
      <c r="L8" s="2">
        <v>2023</v>
      </c>
      <c r="M8" s="2">
        <f t="shared" si="2"/>
        <v>8</v>
      </c>
      <c r="N8" s="2">
        <v>10</v>
      </c>
      <c r="O8" s="5">
        <v>0.1</v>
      </c>
      <c r="P8" s="6">
        <v>1400</v>
      </c>
      <c r="Q8" s="10">
        <f>P8*I8</f>
        <v>1017188.5499999999</v>
      </c>
      <c r="R8" s="6">
        <f t="shared" si="3"/>
        <v>732375.75599999994</v>
      </c>
      <c r="S8" s="6">
        <f t="shared" si="4"/>
        <v>284812.79399999999</v>
      </c>
      <c r="T8" s="7"/>
      <c r="U8" s="6">
        <f t="shared" si="1"/>
        <v>284812.79399999999</v>
      </c>
      <c r="W8" s="9"/>
    </row>
    <row r="9" spans="2:23" x14ac:dyDescent="0.25">
      <c r="B9" s="52" t="s">
        <v>14</v>
      </c>
      <c r="C9" s="52"/>
      <c r="D9" s="52"/>
      <c r="E9" s="52"/>
      <c r="F9" s="52"/>
      <c r="G9" s="11"/>
      <c r="H9" s="40">
        <f>SUM(H4:H8)</f>
        <v>25027.5</v>
      </c>
      <c r="I9" s="12">
        <f>SUM(I4:I8)</f>
        <v>269393.50725000002</v>
      </c>
      <c r="J9" s="55"/>
      <c r="K9" s="55"/>
      <c r="L9" s="55"/>
      <c r="M9" s="55"/>
      <c r="N9" s="55"/>
      <c r="O9" s="55"/>
      <c r="P9" s="56"/>
      <c r="Q9" s="13">
        <f>SUM(Q4:Q8)</f>
        <v>348217546.94999999</v>
      </c>
      <c r="R9" s="13">
        <f>SUM(R4:R8)</f>
        <v>33832659.924000002</v>
      </c>
      <c r="S9" s="13">
        <f>SUM(S4:S8)</f>
        <v>314384887.02600002</v>
      </c>
      <c r="T9" s="13"/>
      <c r="U9" s="13">
        <f>SUM(U4:U8)</f>
        <v>314384887.02600002</v>
      </c>
    </row>
    <row r="10" spans="2:23" x14ac:dyDescent="0.25">
      <c r="B10" s="53" t="s">
        <v>15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</row>
    <row r="11" spans="2:23" ht="15" customHeight="1" x14ac:dyDescent="0.25">
      <c r="B11" s="54" t="s">
        <v>16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</row>
    <row r="12" spans="2:23" x14ac:dyDescent="0.25">
      <c r="B12" s="53" t="s">
        <v>17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14"/>
    </row>
    <row r="13" spans="2:23" x14ac:dyDescent="0.25">
      <c r="B13" s="53" t="s">
        <v>40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8"/>
    </row>
    <row r="14" spans="2:23" x14ac:dyDescent="0.25">
      <c r="Q14" s="27">
        <f>0.8*Q9</f>
        <v>278574037.56</v>
      </c>
      <c r="V14" s="14"/>
    </row>
    <row r="15" spans="2:23" x14ac:dyDescent="0.25">
      <c r="Q15" s="17"/>
      <c r="U15" s="28"/>
      <c r="V15" s="18"/>
    </row>
    <row r="16" spans="2:23" x14ac:dyDescent="0.25">
      <c r="C16" s="19"/>
      <c r="D16" s="19"/>
      <c r="E16" s="19"/>
      <c r="F16" s="20"/>
      <c r="G16" s="20"/>
      <c r="J16" s="21"/>
      <c r="K16" s="14"/>
      <c r="Q16" s="22"/>
      <c r="R16" s="22"/>
      <c r="S16" s="22"/>
      <c r="T16" s="22"/>
      <c r="U16" s="22"/>
    </row>
    <row r="17" spans="3:26" x14ac:dyDescent="0.25">
      <c r="C17" s="19"/>
      <c r="D17" s="19"/>
      <c r="E17" s="19"/>
      <c r="F17" s="20"/>
      <c r="G17" s="20"/>
      <c r="I17" s="21"/>
      <c r="J17" s="21"/>
      <c r="K17" s="49"/>
      <c r="Q17" s="27"/>
      <c r="Z17" s="33">
        <f>V23</f>
        <v>0</v>
      </c>
    </row>
    <row r="18" spans="3:26" x14ac:dyDescent="0.25">
      <c r="C18" s="23"/>
      <c r="D18" s="23"/>
      <c r="E18" s="23"/>
      <c r="F18" s="24"/>
      <c r="G18" s="24"/>
      <c r="H18" s="25"/>
      <c r="I18" s="21"/>
      <c r="K18" s="48"/>
      <c r="L18">
        <v>18.669</v>
      </c>
      <c r="Q18" s="27"/>
      <c r="V18" s="33"/>
      <c r="X18" s="14"/>
      <c r="Z18" s="14">
        <f>ROUND(Z17,-5)</f>
        <v>0</v>
      </c>
    </row>
    <row r="19" spans="3:26" x14ac:dyDescent="0.25">
      <c r="F19" s="42" t="s">
        <v>41</v>
      </c>
      <c r="G19" s="47">
        <f>U9*0.05</f>
        <v>15719244.351300001</v>
      </c>
      <c r="H19" s="26"/>
      <c r="I19" s="21"/>
      <c r="L19">
        <f>L18*4046.85</f>
        <v>75550.642649999994</v>
      </c>
      <c r="Q19" s="22"/>
      <c r="V19" s="14"/>
      <c r="X19" s="14"/>
      <c r="Z19" s="14">
        <f>Z18*0.85</f>
        <v>0</v>
      </c>
    </row>
    <row r="20" spans="3:26" x14ac:dyDescent="0.25">
      <c r="F20" s="43" t="s">
        <v>25</v>
      </c>
      <c r="G20" s="47">
        <f>75551.73*7100</f>
        <v>536417283</v>
      </c>
      <c r="H20" s="26"/>
      <c r="I20" s="21"/>
      <c r="J20" s="21"/>
      <c r="K20" s="8"/>
      <c r="N20" s="18"/>
      <c r="U20" s="14">
        <v>3000000</v>
      </c>
      <c r="V20" s="36"/>
      <c r="X20" s="33"/>
      <c r="Z20" s="14">
        <f>Z18*0.75</f>
        <v>0</v>
      </c>
    </row>
    <row r="21" spans="3:26" x14ac:dyDescent="0.25">
      <c r="F21" s="44" t="s">
        <v>26</v>
      </c>
      <c r="G21" s="41">
        <f>U9</f>
        <v>314384887.02600002</v>
      </c>
      <c r="H21"/>
      <c r="I21" s="21"/>
      <c r="J21" s="21"/>
      <c r="U21">
        <f>U20/4046.85</f>
        <v>741.31732087920238</v>
      </c>
      <c r="V21" s="18"/>
      <c r="X21" s="37"/>
    </row>
    <row r="22" spans="3:26" x14ac:dyDescent="0.25">
      <c r="F22" s="44" t="s">
        <v>31</v>
      </c>
      <c r="G22" s="41">
        <v>234128546</v>
      </c>
      <c r="H22"/>
      <c r="I22" s="21"/>
      <c r="J22" s="21"/>
      <c r="V22" s="18"/>
      <c r="X22" s="37"/>
    </row>
    <row r="23" spans="3:26" x14ac:dyDescent="0.25">
      <c r="F23" s="45" t="s">
        <v>27</v>
      </c>
      <c r="G23" s="41">
        <f>SUM(G19:G22)</f>
        <v>1100649960.3773</v>
      </c>
      <c r="I23" s="21"/>
      <c r="J23" s="21"/>
      <c r="V23" s="38"/>
      <c r="X23" s="8"/>
    </row>
    <row r="24" spans="3:26" x14ac:dyDescent="0.25">
      <c r="F24" s="46" t="s">
        <v>28</v>
      </c>
      <c r="G24" s="41">
        <f>ROUND(G23,-5)</f>
        <v>1100600000</v>
      </c>
      <c r="I24" s="21"/>
      <c r="J24" s="21"/>
      <c r="K24" s="51"/>
      <c r="L24" s="51"/>
      <c r="M24" s="51"/>
      <c r="P24" s="27"/>
      <c r="Q24">
        <v>1230</v>
      </c>
    </row>
    <row r="25" spans="3:26" x14ac:dyDescent="0.25">
      <c r="F25" s="46" t="s">
        <v>29</v>
      </c>
      <c r="G25" s="41">
        <f>G24*0.85</f>
        <v>935510000</v>
      </c>
      <c r="I25" s="21"/>
      <c r="J25" s="21"/>
      <c r="P25" s="9"/>
      <c r="Q25">
        <f>Q24*4000</f>
        <v>4920000</v>
      </c>
    </row>
    <row r="26" spans="3:26" x14ac:dyDescent="0.25">
      <c r="F26" s="44" t="s">
        <v>30</v>
      </c>
      <c r="G26" s="41">
        <f>G24*0.75</f>
        <v>825450000</v>
      </c>
      <c r="K26" s="18"/>
      <c r="P26" s="27"/>
      <c r="Q26">
        <f>((0.9/60)*9)</f>
        <v>0.13500000000000001</v>
      </c>
      <c r="U26" s="33"/>
    </row>
    <row r="27" spans="3:26" ht="30" x14ac:dyDescent="0.25">
      <c r="F27" s="50" t="s">
        <v>32</v>
      </c>
      <c r="G27" s="41">
        <f>Q9*0.8</f>
        <v>278574037.56</v>
      </c>
      <c r="K27" s="18"/>
      <c r="Q27">
        <f>Q26*Q25</f>
        <v>664200</v>
      </c>
      <c r="U27" s="14"/>
    </row>
    <row r="28" spans="3:26" x14ac:dyDescent="0.25">
      <c r="P28" s="14"/>
      <c r="Q28" s="14">
        <f>Q25-Q27</f>
        <v>4255800</v>
      </c>
      <c r="U28" s="14"/>
    </row>
    <row r="29" spans="3:26" x14ac:dyDescent="0.25">
      <c r="N29">
        <f>N28/10.764</f>
        <v>0</v>
      </c>
      <c r="U29" s="14">
        <f>U27*0.75</f>
        <v>0</v>
      </c>
    </row>
    <row r="30" spans="3:26" x14ac:dyDescent="0.25">
      <c r="N30">
        <f>N29/4046.84</f>
        <v>0</v>
      </c>
    </row>
  </sheetData>
  <mergeCells count="7">
    <mergeCell ref="K24:M24"/>
    <mergeCell ref="B9:F9"/>
    <mergeCell ref="B10:U10"/>
    <mergeCell ref="B11:U11"/>
    <mergeCell ref="B12:U12"/>
    <mergeCell ref="B13:U13"/>
    <mergeCell ref="J9:P9"/>
  </mergeCells>
  <phoneticPr fontId="8" type="noConversion"/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Building Valuation</vt:lpstr>
      <vt:lpstr>'Building Valuation'!Print_Area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 Upmanyu</dc:creator>
  <cp:lastModifiedBy>Amit Jaiswal</cp:lastModifiedBy>
  <dcterms:created xsi:type="dcterms:W3CDTF">2023-07-19T11:11:33Z</dcterms:created>
  <dcterms:modified xsi:type="dcterms:W3CDTF">2024-02-23T06:59:57Z</dcterms:modified>
</cp:coreProperties>
</file>