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135" firstSheet="1" activeTab="2"/>
  </bookViews>
  <sheets>
    <sheet name="Flooring" sheetId="3" r:id="rId1"/>
    <sheet name="Plaster" sheetId="4" r:id="rId2"/>
    <sheet name="Summary" sheetId="11" r:id="rId3"/>
    <sheet name="Brickwork" sheetId="1" r:id="rId4"/>
    <sheet name="MS and steel" sheetId="5" r:id="rId5"/>
    <sheet name="Alluminium partition in office" sheetId="6" r:id="rId6"/>
    <sheet name="Doors &amp; Windows" sheetId="7" r:id="rId7"/>
    <sheet name="Concrete" sheetId="12" r:id="rId8"/>
  </sheets>
  <definedNames>
    <definedName name="_xlnm._FilterDatabase" localSheetId="3" hidden="1">Brickwork!$B$4:$J$200</definedName>
    <definedName name="_xlnm._FilterDatabase" localSheetId="6" hidden="1">'Doors &amp; Windows'!$C$3:$K$79</definedName>
  </definedNames>
  <calcPr calcId="152511"/>
</workbook>
</file>

<file path=xl/calcChain.xml><?xml version="1.0" encoding="utf-8"?>
<calcChain xmlns="http://schemas.openxmlformats.org/spreadsheetml/2006/main">
  <c r="H15" i="11" l="1"/>
  <c r="F80" i="7"/>
  <c r="F11" i="11"/>
  <c r="J10" i="12"/>
  <c r="F37" i="5" l="1"/>
  <c r="F36" i="5"/>
  <c r="L12" i="12"/>
  <c r="D84" i="7"/>
  <c r="F9" i="11" s="1"/>
  <c r="H9" i="11" s="1"/>
  <c r="D34" i="5"/>
  <c r="E34" i="5" s="1"/>
  <c r="F34" i="5" s="1"/>
  <c r="N12" i="5"/>
  <c r="C30" i="5"/>
  <c r="D30" i="5" s="1"/>
  <c r="F30" i="5" s="1"/>
  <c r="F26" i="5"/>
  <c r="L25" i="5"/>
  <c r="L23" i="5"/>
  <c r="L24" i="5" s="1"/>
  <c r="D23" i="5"/>
  <c r="E23" i="5" s="1"/>
  <c r="F23" i="5" s="1"/>
  <c r="F35" i="5" s="1"/>
  <c r="Q7" i="5"/>
  <c r="Q6" i="5"/>
  <c r="P7" i="5"/>
  <c r="P6" i="5"/>
  <c r="F19" i="5"/>
  <c r="P12" i="5"/>
  <c r="P14" i="5" s="1"/>
  <c r="F82" i="7" l="1"/>
  <c r="F8" i="11"/>
  <c r="H8" i="11" s="1"/>
  <c r="E8" i="11"/>
  <c r="J8" i="12"/>
  <c r="C8" i="12"/>
  <c r="C7" i="12"/>
  <c r="J7" i="12" s="1"/>
  <c r="G6" i="12"/>
  <c r="J6" i="12" s="1"/>
  <c r="J9" i="12" s="1"/>
  <c r="J4" i="12"/>
  <c r="J3" i="12"/>
  <c r="K201" i="1"/>
  <c r="F11" i="5"/>
  <c r="F10" i="5"/>
  <c r="I196" i="1"/>
  <c r="I195" i="1"/>
  <c r="E11" i="11" l="1"/>
  <c r="J14" i="12"/>
  <c r="F8" i="5"/>
  <c r="F4" i="5"/>
  <c r="F5" i="5"/>
  <c r="F3" i="5"/>
  <c r="F9" i="5"/>
  <c r="F7" i="5"/>
  <c r="F6" i="5"/>
  <c r="G6" i="6"/>
  <c r="G5" i="6"/>
  <c r="G7" i="6" s="1"/>
  <c r="G8" i="6" s="1"/>
  <c r="G9" i="6" s="1"/>
  <c r="D5" i="6"/>
  <c r="J76" i="7"/>
  <c r="I193" i="1"/>
  <c r="I192" i="1"/>
  <c r="F12" i="5" l="1"/>
  <c r="E12" i="11"/>
  <c r="J15" i="12"/>
  <c r="J11" i="12"/>
  <c r="H11" i="11"/>
  <c r="J77" i="7"/>
  <c r="J78" i="7" s="1"/>
  <c r="J79" i="7" s="1"/>
  <c r="F45" i="1"/>
  <c r="I45" i="1" s="1"/>
  <c r="I41" i="1"/>
  <c r="I38" i="1"/>
  <c r="I39" i="1"/>
  <c r="I40" i="1"/>
  <c r="I42" i="1"/>
  <c r="I43" i="1"/>
  <c r="I44" i="1"/>
  <c r="I37" i="1"/>
  <c r="I36" i="1"/>
  <c r="I30" i="1"/>
  <c r="I29" i="1"/>
  <c r="I26" i="1"/>
  <c r="I25" i="1"/>
  <c r="I22" i="1"/>
  <c r="I21" i="1"/>
  <c r="I23" i="1"/>
  <c r="I24" i="1"/>
  <c r="I18" i="1"/>
  <c r="I17" i="1"/>
  <c r="I16" i="1"/>
  <c r="I19" i="1"/>
  <c r="I20" i="1"/>
  <c r="I13" i="1"/>
  <c r="I12" i="1"/>
  <c r="I11" i="1"/>
  <c r="I8" i="1"/>
  <c r="I9" i="1"/>
  <c r="I10" i="1"/>
  <c r="I14" i="1"/>
  <c r="I15" i="1"/>
  <c r="I27" i="1"/>
  <c r="I28" i="1"/>
  <c r="I31" i="1"/>
  <c r="I32" i="1"/>
  <c r="I33" i="1"/>
  <c r="I34" i="1"/>
  <c r="I35" i="1"/>
  <c r="I7" i="1"/>
  <c r="I190" i="1"/>
  <c r="I189" i="1"/>
  <c r="I188" i="1"/>
  <c r="I187" i="1"/>
  <c r="I186" i="1"/>
  <c r="I185" i="1"/>
  <c r="I184" i="1"/>
  <c r="I183" i="1"/>
  <c r="I182" i="1"/>
  <c r="I181" i="1"/>
  <c r="I149" i="1"/>
  <c r="I148" i="1"/>
  <c r="I147" i="1"/>
  <c r="I146" i="1"/>
  <c r="I145" i="1"/>
  <c r="I142" i="1"/>
  <c r="F12" i="11" l="1"/>
  <c r="H12" i="11" s="1"/>
  <c r="J16" i="12"/>
  <c r="J80" i="7"/>
  <c r="I134" i="1"/>
  <c r="I159" i="1"/>
  <c r="I158" i="1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50" i="3"/>
  <c r="I63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34" i="3"/>
  <c r="I179" i="1"/>
  <c r="I178" i="1"/>
  <c r="I162" i="1"/>
  <c r="I163" i="1"/>
  <c r="I161" i="1"/>
  <c r="I160" i="1"/>
  <c r="I136" i="1"/>
  <c r="I135" i="1"/>
  <c r="I144" i="1"/>
  <c r="I143" i="1"/>
  <c r="E10" i="11" l="1"/>
  <c r="F85" i="7"/>
  <c r="F10" i="11" s="1"/>
  <c r="H10" i="11" s="1"/>
  <c r="I175" i="1"/>
  <c r="I176" i="1"/>
  <c r="I177" i="1"/>
  <c r="I174" i="1"/>
  <c r="I169" i="1" l="1"/>
  <c r="I170" i="1"/>
  <c r="I164" i="1"/>
  <c r="I165" i="1"/>
  <c r="I168" i="1"/>
  <c r="I167" i="1"/>
  <c r="I172" i="1"/>
  <c r="I171" i="1"/>
  <c r="I166" i="1"/>
  <c r="I137" i="1"/>
  <c r="I138" i="1"/>
  <c r="I139" i="1"/>
  <c r="I140" i="1"/>
  <c r="I141" i="1"/>
  <c r="I151" i="1"/>
  <c r="I152" i="1"/>
  <c r="I153" i="1"/>
  <c r="I154" i="1"/>
  <c r="I155" i="1"/>
  <c r="I156" i="1"/>
  <c r="I157" i="1"/>
  <c r="I133" i="1" l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0" i="1"/>
  <c r="I111" i="1"/>
  <c r="I112" i="1"/>
  <c r="I113" i="1"/>
  <c r="I114" i="1"/>
  <c r="I109" i="1"/>
  <c r="I99" i="1"/>
  <c r="I100" i="1"/>
  <c r="I101" i="1"/>
  <c r="I102" i="1"/>
  <c r="I103" i="1"/>
  <c r="I104" i="1"/>
  <c r="I105" i="1"/>
  <c r="I106" i="1"/>
  <c r="I107" i="1"/>
  <c r="I108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84" i="1"/>
  <c r="I83" i="1"/>
  <c r="I82" i="1"/>
  <c r="I81" i="1"/>
  <c r="I80" i="1"/>
  <c r="I50" i="1"/>
  <c r="I51" i="1"/>
  <c r="I52" i="1"/>
  <c r="I53" i="1"/>
  <c r="I54" i="1"/>
  <c r="I55" i="1"/>
  <c r="I56" i="1"/>
  <c r="I57" i="1"/>
  <c r="I58" i="1"/>
  <c r="I72" i="1"/>
  <c r="I73" i="1"/>
  <c r="I74" i="1"/>
  <c r="I75" i="1"/>
  <c r="I76" i="1"/>
  <c r="I77" i="1"/>
  <c r="I78" i="1"/>
  <c r="I79" i="1"/>
  <c r="I48" i="1"/>
  <c r="I49" i="1"/>
  <c r="I47" i="1"/>
  <c r="I197" i="1" l="1"/>
  <c r="I198" i="1" s="1"/>
  <c r="I199" i="1" s="1"/>
  <c r="I200" i="1" l="1"/>
  <c r="J200" i="1" s="1"/>
  <c r="J201" i="1"/>
  <c r="F7" i="11" l="1"/>
  <c r="L201" i="1"/>
  <c r="F6" i="11"/>
  <c r="L200" i="1"/>
  <c r="L202" i="1" s="1"/>
  <c r="H6" i="11" l="1"/>
  <c r="E6" i="11"/>
  <c r="E7" i="11"/>
  <c r="H7" i="11"/>
</calcChain>
</file>

<file path=xl/sharedStrings.xml><?xml version="1.0" encoding="utf-8"?>
<sst xmlns="http://schemas.openxmlformats.org/spreadsheetml/2006/main" count="1200" uniqueCount="162">
  <si>
    <t>Floor</t>
  </si>
  <si>
    <t xml:space="preserve">No. </t>
  </si>
  <si>
    <t xml:space="preserve">length </t>
  </si>
  <si>
    <t>breadth</t>
  </si>
  <si>
    <t>Height</t>
  </si>
  <si>
    <t>Qty</t>
  </si>
  <si>
    <t>Remarks</t>
  </si>
  <si>
    <t xml:space="preserve">1st </t>
  </si>
  <si>
    <t>Conference Room</t>
  </si>
  <si>
    <t>Dinning</t>
  </si>
  <si>
    <t>Secreteriat Room</t>
  </si>
  <si>
    <t>Washroom</t>
  </si>
  <si>
    <t>Wall</t>
  </si>
  <si>
    <t>Door</t>
  </si>
  <si>
    <t>Window</t>
  </si>
  <si>
    <t>Lift</t>
  </si>
  <si>
    <t>President Room</t>
  </si>
  <si>
    <t>President Rest Room</t>
  </si>
  <si>
    <t>Hall</t>
  </si>
  <si>
    <t>Lift and Stair Area</t>
  </si>
  <si>
    <t>Audi 1</t>
  </si>
  <si>
    <t>wall</t>
  </si>
  <si>
    <t>Audi 2</t>
  </si>
  <si>
    <t>Green room</t>
  </si>
  <si>
    <t xml:space="preserve">Mezzanine </t>
  </si>
  <si>
    <t>Store Room 1</t>
  </si>
  <si>
    <t>Store Room 2</t>
  </si>
  <si>
    <t>2nd</t>
  </si>
  <si>
    <t>Cafetaria</t>
  </si>
  <si>
    <t>Kitchen</t>
  </si>
  <si>
    <t>Election Commision Room</t>
  </si>
  <si>
    <t>Office</t>
  </si>
  <si>
    <t>3rd</t>
  </si>
  <si>
    <t>Brickwork</t>
  </si>
  <si>
    <t>Stairs</t>
  </si>
  <si>
    <t>Room</t>
  </si>
  <si>
    <t>Server Room</t>
  </si>
  <si>
    <t>Shaft</t>
  </si>
  <si>
    <t>Wahroom</t>
  </si>
  <si>
    <t>Aisle</t>
  </si>
  <si>
    <t>4th</t>
  </si>
  <si>
    <t>Gallery(Area infront of washrooms)</t>
  </si>
  <si>
    <t>Corridor and outer wall</t>
  </si>
  <si>
    <t>Room Partition wall(For  9 room+ shaft wall)</t>
  </si>
  <si>
    <t>Room Partition wall(Betwwen 402 &amp; 401)</t>
  </si>
  <si>
    <t>Deduct door</t>
  </si>
  <si>
    <t>Deduct window</t>
  </si>
  <si>
    <t>mulitply by 9</t>
  </si>
  <si>
    <t>Open area</t>
  </si>
  <si>
    <t>Deduct election commision room</t>
  </si>
  <si>
    <t>Open Area</t>
  </si>
  <si>
    <t>5th</t>
  </si>
  <si>
    <t>Room Partition wall(For  5 room)</t>
  </si>
  <si>
    <t>Gym</t>
  </si>
  <si>
    <t>TOTAL</t>
  </si>
  <si>
    <t>Particular</t>
  </si>
  <si>
    <t>Name</t>
  </si>
  <si>
    <t>Breadth</t>
  </si>
  <si>
    <t xml:space="preserve">Length </t>
  </si>
  <si>
    <t>1st Floor</t>
  </si>
  <si>
    <t>2nd Floor</t>
  </si>
  <si>
    <t>3rd Floor</t>
  </si>
  <si>
    <t>4th Floor</t>
  </si>
  <si>
    <t>5th Floor</t>
  </si>
  <si>
    <t>Ground Floor</t>
  </si>
  <si>
    <t>Secretary general office</t>
  </si>
  <si>
    <t>Secretary room</t>
  </si>
  <si>
    <t>Ground</t>
  </si>
  <si>
    <t>Office Room 1</t>
  </si>
  <si>
    <t>Office Room 2</t>
  </si>
  <si>
    <t>Office Room 3</t>
  </si>
  <si>
    <t xml:space="preserve">Joint Seceratary and Finance seceratary </t>
  </si>
  <si>
    <t>Conference room</t>
  </si>
  <si>
    <t>Store</t>
  </si>
  <si>
    <t>Secretary washroom</t>
  </si>
  <si>
    <t xml:space="preserve">Common Washroom </t>
  </si>
  <si>
    <t>Cooler area + Lift Area</t>
  </si>
  <si>
    <t>Reception</t>
  </si>
  <si>
    <t>Sofa area + Courier Room</t>
  </si>
  <si>
    <t>Outer Room</t>
  </si>
  <si>
    <t>Mumty</t>
  </si>
  <si>
    <t>Terrace</t>
  </si>
  <si>
    <t>Alluminium partition in office</t>
  </si>
  <si>
    <t>Doors and windows</t>
  </si>
  <si>
    <t>First Floor</t>
  </si>
  <si>
    <t>Sqft</t>
  </si>
  <si>
    <t>Grill on first floor</t>
  </si>
  <si>
    <t>105 Rft</t>
  </si>
  <si>
    <t>Grill on Mezzanine floor</t>
  </si>
  <si>
    <t>Grill on Second floor</t>
  </si>
  <si>
    <t>Steel Column</t>
  </si>
  <si>
    <t>Mezzanine Slab</t>
  </si>
  <si>
    <t>MS grill on two sides on all floor</t>
  </si>
  <si>
    <t>Flooring</t>
  </si>
  <si>
    <t>Boundary Wall</t>
  </si>
  <si>
    <t>Sides</t>
  </si>
  <si>
    <t>Front and back</t>
  </si>
  <si>
    <t>Qty(Sq. Ft.)</t>
  </si>
  <si>
    <t>MS grill over boundary door front side</t>
  </si>
  <si>
    <t>Sqm</t>
  </si>
  <si>
    <t xml:space="preserve">0.23 THICK </t>
  </si>
  <si>
    <t>cum</t>
  </si>
  <si>
    <t>ms SQUARE HOLLOW(50X50)</t>
  </si>
  <si>
    <t>ms RECT HOLLOW(100X50)</t>
  </si>
  <si>
    <t>ismb WEIGHT PR KG(300X140)</t>
  </si>
  <si>
    <t>ismb WEIGHT PR KG(450*150)</t>
  </si>
  <si>
    <t>RM</t>
  </si>
  <si>
    <t>SQM</t>
  </si>
  <si>
    <t>Steel plate(5mm)</t>
  </si>
  <si>
    <t>ismb WEIGHT PR KG(125x75)</t>
  </si>
  <si>
    <t>700 per sqft</t>
  </si>
  <si>
    <t>Slab</t>
  </si>
  <si>
    <t>Cocnrete</t>
  </si>
  <si>
    <t>Use</t>
  </si>
  <si>
    <t>Amount</t>
  </si>
  <si>
    <t>Steel</t>
  </si>
  <si>
    <t>add relocation for lift</t>
  </si>
  <si>
    <t/>
  </si>
  <si>
    <t>No. of section</t>
  </si>
  <si>
    <t>total wt.(KG)</t>
  </si>
  <si>
    <t>Mezzanine</t>
  </si>
  <si>
    <t>Hand Rail</t>
  </si>
  <si>
    <t>For two FT.</t>
  </si>
  <si>
    <t>For 105 ft</t>
  </si>
  <si>
    <t>For 3 floors</t>
  </si>
  <si>
    <t>Staircase</t>
  </si>
  <si>
    <t>KG total</t>
  </si>
  <si>
    <t>Rail top</t>
  </si>
  <si>
    <t>Additional ISMB</t>
  </si>
  <si>
    <t>For one beam</t>
  </si>
  <si>
    <t>for 8 beam</t>
  </si>
  <si>
    <t>Boundary wall</t>
  </si>
  <si>
    <t>Total KG</t>
  </si>
  <si>
    <t>Total Useable</t>
  </si>
  <si>
    <t>Scrap value</t>
  </si>
  <si>
    <t>Summary</t>
  </si>
  <si>
    <t>Rate</t>
  </si>
  <si>
    <t>MS Steel</t>
  </si>
  <si>
    <t>Doors</t>
  </si>
  <si>
    <t>Windows</t>
  </si>
  <si>
    <t>Unit</t>
  </si>
  <si>
    <t>Cum</t>
  </si>
  <si>
    <t>Nos.</t>
  </si>
  <si>
    <t>Kg</t>
  </si>
  <si>
    <t>No.</t>
  </si>
  <si>
    <t>Concrete</t>
  </si>
  <si>
    <t>TMT</t>
  </si>
  <si>
    <t>Total Doors</t>
  </si>
  <si>
    <t>Total Windows</t>
  </si>
  <si>
    <t>Usibility</t>
  </si>
  <si>
    <t>Total Usable Quantity</t>
  </si>
  <si>
    <t>Total Measured Area</t>
  </si>
  <si>
    <t>Total</t>
  </si>
  <si>
    <t>Wt on one section(Column to column)</t>
  </si>
  <si>
    <t>Total RFT</t>
  </si>
  <si>
    <t>For two feet</t>
  </si>
  <si>
    <t>For 580 feet</t>
  </si>
  <si>
    <t>Weight</t>
  </si>
  <si>
    <t>Outer Column</t>
  </si>
  <si>
    <t>Inner Column</t>
  </si>
  <si>
    <t>Longer Beam</t>
  </si>
  <si>
    <t>Partition Beam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</si>
</sst>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6" xfId="0" applyFill="1" applyBorder="1"/>
    <xf numFmtId="43" fontId="0" fillId="0" borderId="0" xfId="0" applyNumberFormat="1"/>
    <xf numFmtId="0" fontId="0" fillId="10" borderId="11" xfId="0" applyFill="1" applyBorder="1"/>
    <xf numFmtId="0" fontId="0" fillId="10" borderId="6" xfId="0" applyFill="1" applyBorder="1"/>
    <xf numFmtId="0" fontId="0" fillId="9" borderId="11" xfId="0" applyFill="1" applyBorder="1"/>
    <xf numFmtId="0" fontId="0" fillId="9" borderId="6" xfId="0" applyFill="1" applyBorder="1"/>
    <xf numFmtId="0" fontId="0" fillId="8" borderId="11" xfId="0" applyFill="1" applyBorder="1"/>
    <xf numFmtId="0" fontId="0" fillId="7" borderId="11" xfId="0" applyFill="1" applyBorder="1"/>
    <xf numFmtId="0" fontId="0" fillId="7" borderId="6" xfId="0" applyFill="1" applyBorder="1"/>
    <xf numFmtId="0" fontId="0" fillId="6" borderId="11" xfId="0" applyFill="1" applyBorder="1"/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11" borderId="10" xfId="0" applyNumberFormat="1" applyFill="1" applyBorder="1"/>
    <xf numFmtId="43" fontId="3" fillId="11" borderId="7" xfId="1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4" borderId="1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10" borderId="1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10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8" borderId="14" xfId="0" applyFill="1" applyBorder="1"/>
    <xf numFmtId="0" fontId="0" fillId="8" borderId="14" xfId="0" applyFill="1" applyBorder="1" applyAlignment="1">
      <alignment horizontal="center" vertical="center"/>
    </xf>
    <xf numFmtId="0" fontId="3" fillId="0" borderId="5" xfId="0" applyFont="1" applyBorder="1"/>
    <xf numFmtId="2" fontId="3" fillId="0" borderId="5" xfId="0" applyNumberFormat="1" applyFont="1" applyBorder="1"/>
    <xf numFmtId="0" fontId="0" fillId="13" borderId="11" xfId="0" applyFill="1" applyBorder="1"/>
    <xf numFmtId="0" fontId="0" fillId="13" borderId="11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14" xfId="0" applyFill="1" applyBorder="1"/>
    <xf numFmtId="0" fontId="0" fillId="13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164" fontId="0" fillId="0" borderId="0" xfId="0" applyNumberFormat="1"/>
    <xf numFmtId="9" fontId="0" fillId="0" borderId="0" xfId="0" applyNumberFormat="1"/>
    <xf numFmtId="43" fontId="0" fillId="0" borderId="0" xfId="1" applyFont="1"/>
    <xf numFmtId="0" fontId="0" fillId="0" borderId="0" xfId="0" quotePrefix="1"/>
    <xf numFmtId="0" fontId="3" fillId="0" borderId="0" xfId="0" applyFont="1"/>
    <xf numFmtId="2" fontId="0" fillId="0" borderId="1" xfId="0" applyNumberFormat="1" applyBorder="1"/>
    <xf numFmtId="43" fontId="3" fillId="0" borderId="1" xfId="1" applyFont="1" applyFill="1" applyBorder="1"/>
    <xf numFmtId="165" fontId="0" fillId="0" borderId="1" xfId="1" applyNumberFormat="1" applyFont="1" applyBorder="1"/>
    <xf numFmtId="0" fontId="3" fillId="0" borderId="1" xfId="0" applyFont="1" applyBorder="1"/>
    <xf numFmtId="43" fontId="3" fillId="0" borderId="1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12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right"/>
    </xf>
    <xf numFmtId="0" fontId="3" fillId="11" borderId="8" xfId="0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8"/>
  <sheetViews>
    <sheetView workbookViewId="0">
      <selection activeCell="E39" sqref="E39"/>
    </sheetView>
  </sheetViews>
  <sheetFormatPr defaultRowHeight="15" x14ac:dyDescent="0.25"/>
  <cols>
    <col min="2" max="2" width="40.7109375" customWidth="1"/>
    <col min="3" max="3" width="17" customWidth="1"/>
    <col min="4" max="4" width="11.5703125" customWidth="1"/>
  </cols>
  <sheetData>
    <row r="4" spans="2:14" x14ac:dyDescent="0.25">
      <c r="B4" s="1"/>
      <c r="C4" s="1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/>
      <c r="L4" s="1"/>
      <c r="M4" s="1"/>
      <c r="N4" s="1"/>
    </row>
    <row r="5" spans="2:14" x14ac:dyDescent="0.25">
      <c r="B5" s="77" t="s">
        <v>33</v>
      </c>
      <c r="C5" s="78"/>
      <c r="D5" s="78"/>
      <c r="E5" s="78"/>
      <c r="F5" s="78"/>
      <c r="G5" s="78"/>
      <c r="H5" s="78"/>
      <c r="I5" s="78"/>
      <c r="J5" s="79"/>
      <c r="K5" s="1"/>
      <c r="L5" s="1"/>
      <c r="M5" s="1"/>
      <c r="N5" s="1"/>
    </row>
    <row r="6" spans="2:14" x14ac:dyDescent="0.25"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</row>
    <row r="7" spans="2:14" x14ac:dyDescent="0.25">
      <c r="B7" s="2"/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</row>
    <row r="8" spans="2:14" x14ac:dyDescent="0.25"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</row>
    <row r="9" spans="2:14" x14ac:dyDescent="0.25">
      <c r="B9" s="2"/>
      <c r="C9" s="2"/>
      <c r="D9" s="2"/>
      <c r="E9" s="2"/>
      <c r="F9" s="2"/>
      <c r="G9" s="2"/>
      <c r="H9" s="2"/>
      <c r="I9" s="2"/>
      <c r="J9" s="2"/>
      <c r="K9" s="1"/>
      <c r="L9" s="1"/>
      <c r="M9" s="1"/>
      <c r="N9" s="1"/>
    </row>
    <row r="10" spans="2:14" x14ac:dyDescent="0.25">
      <c r="B10" s="2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</row>
    <row r="11" spans="2:14" x14ac:dyDescent="0.25">
      <c r="B11" s="2"/>
      <c r="C11" s="2"/>
      <c r="D11" s="2"/>
      <c r="E11" s="2"/>
      <c r="F11" s="2"/>
      <c r="G11" s="2"/>
      <c r="H11" s="2"/>
      <c r="I11" s="2"/>
      <c r="J11" s="2"/>
      <c r="K11" s="1"/>
      <c r="L11" s="1"/>
      <c r="M11" s="1"/>
      <c r="N11" s="1"/>
    </row>
    <row r="12" spans="2:14" x14ac:dyDescent="0.25">
      <c r="B12" s="2"/>
      <c r="C12" s="2"/>
      <c r="D12" s="2"/>
      <c r="E12" s="2"/>
      <c r="F12" s="2"/>
      <c r="G12" s="2"/>
      <c r="H12" s="2"/>
      <c r="I12" s="2"/>
      <c r="J12" s="2"/>
      <c r="K12" s="1"/>
      <c r="L12" s="1"/>
      <c r="M12" s="1"/>
      <c r="N12" s="1"/>
    </row>
    <row r="13" spans="2:14" x14ac:dyDescent="0.25">
      <c r="B13" s="2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</row>
    <row r="14" spans="2:14" x14ac:dyDescent="0.25">
      <c r="B14" s="2"/>
      <c r="C14" s="2"/>
      <c r="D14" s="2"/>
      <c r="E14" s="2"/>
      <c r="F14" s="2"/>
      <c r="G14" s="2"/>
      <c r="H14" s="2"/>
      <c r="I14" s="2"/>
      <c r="J14" s="2"/>
      <c r="K14" s="1"/>
      <c r="L14" s="1"/>
      <c r="M14" s="1"/>
      <c r="N14" s="1"/>
    </row>
    <row r="15" spans="2:14" x14ac:dyDescent="0.25">
      <c r="B15" s="2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</row>
    <row r="16" spans="2:14" x14ac:dyDescent="0.25">
      <c r="B16" s="2"/>
      <c r="C16" s="2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</row>
    <row r="18" spans="2:14" x14ac:dyDescent="0.25">
      <c r="B18" s="2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</row>
    <row r="19" spans="2:14" x14ac:dyDescent="0.25">
      <c r="B19" s="2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</row>
    <row r="20" spans="2:14" x14ac:dyDescent="0.25">
      <c r="B20" s="2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</row>
    <row r="21" spans="2:14" x14ac:dyDescent="0.25">
      <c r="B21" s="2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</row>
    <row r="22" spans="2:14" x14ac:dyDescent="0.25">
      <c r="B22" s="2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</row>
    <row r="23" spans="2:14" x14ac:dyDescent="0.25">
      <c r="B23" s="2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</row>
    <row r="24" spans="2:14" x14ac:dyDescent="0.25"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</row>
    <row r="26" spans="2:14" x14ac:dyDescent="0.25"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</row>
    <row r="27" spans="2:14" x14ac:dyDescent="0.25"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</row>
    <row r="28" spans="2:14" x14ac:dyDescent="0.25">
      <c r="B28" s="2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</row>
    <row r="29" spans="2:14" x14ac:dyDescent="0.25"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</row>
    <row r="30" spans="2:14" x14ac:dyDescent="0.25">
      <c r="B30" s="2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</row>
    <row r="31" spans="2:14" x14ac:dyDescent="0.25"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</row>
    <row r="32" spans="2:14" x14ac:dyDescent="0.25">
      <c r="B32" s="2"/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</row>
    <row r="33" spans="2:14" x14ac:dyDescent="0.25">
      <c r="B33" s="2"/>
      <c r="C33" s="2"/>
      <c r="D33" s="2"/>
      <c r="E33" s="2"/>
      <c r="F33" s="2"/>
      <c r="G33" s="2"/>
      <c r="H33" s="2"/>
      <c r="I33" s="2"/>
      <c r="J33" s="2"/>
      <c r="K33" s="1"/>
      <c r="L33" s="1"/>
      <c r="M33" s="1"/>
      <c r="N33" s="1"/>
    </row>
    <row r="34" spans="2:14" x14ac:dyDescent="0.25">
      <c r="B34" s="1" t="s">
        <v>8</v>
      </c>
      <c r="C34" s="1" t="s">
        <v>12</v>
      </c>
      <c r="D34" s="1" t="s">
        <v>7</v>
      </c>
      <c r="E34" s="1">
        <v>1</v>
      </c>
      <c r="F34" s="1">
        <v>23</v>
      </c>
      <c r="G34" s="1">
        <v>15.3</v>
      </c>
      <c r="H34" s="2"/>
      <c r="I34" s="1">
        <f>G34*F34*E34</f>
        <v>351.90000000000003</v>
      </c>
      <c r="J34" s="1"/>
      <c r="K34" s="1"/>
      <c r="L34" s="1"/>
      <c r="M34" s="1"/>
      <c r="N34" s="1"/>
    </row>
    <row r="35" spans="2:14" x14ac:dyDescent="0.25">
      <c r="B35" s="1" t="s">
        <v>9</v>
      </c>
      <c r="C35" s="1" t="s">
        <v>12</v>
      </c>
      <c r="D35" s="1" t="s">
        <v>7</v>
      </c>
      <c r="E35" s="1">
        <v>1</v>
      </c>
      <c r="F35" s="1">
        <v>15.7</v>
      </c>
      <c r="G35" s="1">
        <v>11.51</v>
      </c>
      <c r="H35" s="2"/>
      <c r="I35" s="1">
        <f t="shared" ref="I35:I58" si="0">G35*F35*E35</f>
        <v>180.70699999999999</v>
      </c>
      <c r="J35" s="1"/>
      <c r="K35" s="1"/>
      <c r="L35" s="1"/>
      <c r="M35" s="1"/>
      <c r="N35" s="1"/>
    </row>
    <row r="36" spans="2:14" x14ac:dyDescent="0.25">
      <c r="B36" s="1" t="s">
        <v>10</v>
      </c>
      <c r="C36" s="1" t="s">
        <v>12</v>
      </c>
      <c r="D36" s="1" t="s">
        <v>7</v>
      </c>
      <c r="E36" s="1">
        <v>1</v>
      </c>
      <c r="F36" s="1">
        <v>15.6</v>
      </c>
      <c r="G36" s="1">
        <v>11.4</v>
      </c>
      <c r="H36" s="2"/>
      <c r="I36" s="1">
        <f t="shared" si="0"/>
        <v>177.84</v>
      </c>
      <c r="J36" s="1"/>
      <c r="K36" s="1"/>
      <c r="L36" s="1"/>
      <c r="M36" s="1"/>
      <c r="N36" s="1"/>
    </row>
    <row r="37" spans="2:14" x14ac:dyDescent="0.25">
      <c r="B37" s="1" t="s">
        <v>39</v>
      </c>
      <c r="C37" s="1" t="s">
        <v>12</v>
      </c>
      <c r="D37" s="1" t="s">
        <v>7</v>
      </c>
      <c r="E37" s="1">
        <v>1</v>
      </c>
      <c r="F37" s="1">
        <v>82.62</v>
      </c>
      <c r="G37" s="1">
        <v>5.86</v>
      </c>
      <c r="H37" s="2"/>
      <c r="I37" s="1">
        <f t="shared" si="0"/>
        <v>484.15320000000003</v>
      </c>
      <c r="J37" s="1"/>
      <c r="K37" s="1"/>
      <c r="L37" s="1"/>
      <c r="M37" s="1"/>
      <c r="N37" s="1"/>
    </row>
    <row r="38" spans="2:14" x14ac:dyDescent="0.25">
      <c r="B38" s="1" t="s">
        <v>41</v>
      </c>
      <c r="C38" s="1" t="s">
        <v>12</v>
      </c>
      <c r="D38" s="1" t="s">
        <v>7</v>
      </c>
      <c r="E38" s="1">
        <v>1</v>
      </c>
      <c r="F38" s="1">
        <v>13.3</v>
      </c>
      <c r="G38" s="1">
        <v>13.3</v>
      </c>
      <c r="H38" s="2"/>
      <c r="I38" s="1">
        <f t="shared" si="0"/>
        <v>176.89000000000001</v>
      </c>
      <c r="J38" s="1"/>
      <c r="K38" s="1"/>
      <c r="L38" s="1"/>
      <c r="M38" s="1"/>
      <c r="N38" s="1"/>
    </row>
    <row r="39" spans="2:14" x14ac:dyDescent="0.25">
      <c r="B39" s="1" t="s">
        <v>11</v>
      </c>
      <c r="C39" s="1" t="s">
        <v>12</v>
      </c>
      <c r="D39" s="1" t="s">
        <v>7</v>
      </c>
      <c r="E39" s="1">
        <v>1</v>
      </c>
      <c r="F39" s="1">
        <v>7</v>
      </c>
      <c r="G39" s="1">
        <v>6</v>
      </c>
      <c r="H39" s="2"/>
      <c r="I39" s="1">
        <f t="shared" si="0"/>
        <v>42</v>
      </c>
      <c r="J39" s="1"/>
      <c r="K39" s="1"/>
      <c r="L39" s="1"/>
      <c r="M39" s="1"/>
      <c r="N39" s="1"/>
    </row>
    <row r="40" spans="2:14" x14ac:dyDescent="0.25">
      <c r="B40" s="1" t="s">
        <v>16</v>
      </c>
      <c r="C40" s="1" t="s">
        <v>12</v>
      </c>
      <c r="D40" s="1" t="s">
        <v>7</v>
      </c>
      <c r="E40" s="1">
        <v>1</v>
      </c>
      <c r="F40" s="1">
        <v>23.57</v>
      </c>
      <c r="G40" s="1">
        <v>15.6</v>
      </c>
      <c r="H40" s="2"/>
      <c r="I40" s="1">
        <f t="shared" si="0"/>
        <v>367.69200000000001</v>
      </c>
      <c r="J40" s="1"/>
      <c r="K40" s="1"/>
      <c r="L40" s="1"/>
      <c r="M40" s="1"/>
      <c r="N40" s="1"/>
    </row>
    <row r="41" spans="2:14" x14ac:dyDescent="0.25">
      <c r="B41" s="1" t="s">
        <v>17</v>
      </c>
      <c r="C41" s="1" t="s">
        <v>12</v>
      </c>
      <c r="D41" s="1" t="s">
        <v>7</v>
      </c>
      <c r="E41" s="1">
        <v>1</v>
      </c>
      <c r="F41" s="1">
        <v>15.6</v>
      </c>
      <c r="G41" s="1">
        <v>11</v>
      </c>
      <c r="H41" s="2"/>
      <c r="I41" s="1">
        <f t="shared" si="0"/>
        <v>171.6</v>
      </c>
      <c r="J41" s="1"/>
      <c r="K41" s="1"/>
      <c r="L41" s="1"/>
      <c r="M41" s="1"/>
      <c r="N41" s="1"/>
    </row>
    <row r="42" spans="2:14" x14ac:dyDescent="0.25">
      <c r="B42" s="1" t="s">
        <v>11</v>
      </c>
      <c r="C42" s="1" t="s">
        <v>12</v>
      </c>
      <c r="D42" s="1" t="s">
        <v>7</v>
      </c>
      <c r="E42" s="1">
        <v>1</v>
      </c>
      <c r="F42" s="1">
        <v>7.3</v>
      </c>
      <c r="G42" s="1">
        <v>10.199999999999999</v>
      </c>
      <c r="H42" s="2"/>
      <c r="I42" s="1">
        <f t="shared" si="0"/>
        <v>74.459999999999994</v>
      </c>
      <c r="J42" s="1"/>
      <c r="K42" s="1"/>
      <c r="L42" s="1"/>
      <c r="M42" s="1"/>
      <c r="N42" s="1"/>
    </row>
    <row r="43" spans="2:14" x14ac:dyDescent="0.25">
      <c r="B43" s="1" t="s">
        <v>18</v>
      </c>
      <c r="C43" s="1" t="s">
        <v>12</v>
      </c>
      <c r="D43" s="1" t="s">
        <v>7</v>
      </c>
      <c r="E43" s="1">
        <v>1</v>
      </c>
      <c r="F43" s="1">
        <v>21.53</v>
      </c>
      <c r="G43" s="1">
        <v>20.94</v>
      </c>
      <c r="H43" s="2"/>
      <c r="I43" s="1">
        <f t="shared" si="0"/>
        <v>450.83820000000003</v>
      </c>
      <c r="J43" s="1"/>
      <c r="K43" s="1"/>
      <c r="L43" s="1"/>
      <c r="M43" s="1"/>
      <c r="N43" s="1"/>
    </row>
    <row r="44" spans="2:14" x14ac:dyDescent="0.25">
      <c r="B44" s="1" t="s">
        <v>19</v>
      </c>
      <c r="C44" s="1" t="s">
        <v>12</v>
      </c>
      <c r="D44" s="1" t="s">
        <v>7</v>
      </c>
      <c r="E44" s="1">
        <v>1</v>
      </c>
      <c r="F44" s="1">
        <v>17.440000000000001</v>
      </c>
      <c r="G44" s="1">
        <v>10.26</v>
      </c>
      <c r="H44" s="2"/>
      <c r="I44" s="1">
        <f t="shared" si="0"/>
        <v>178.93440000000001</v>
      </c>
      <c r="J44" s="1"/>
      <c r="K44" s="1"/>
      <c r="L44" s="1"/>
      <c r="M44" s="1"/>
      <c r="N44" s="1"/>
    </row>
    <row r="45" spans="2:14" x14ac:dyDescent="0.25">
      <c r="B45" s="1" t="s">
        <v>20</v>
      </c>
      <c r="C45" s="1" t="s">
        <v>12</v>
      </c>
      <c r="D45" s="1" t="s">
        <v>7</v>
      </c>
      <c r="E45" s="1">
        <v>1</v>
      </c>
      <c r="F45" s="1">
        <v>28.7</v>
      </c>
      <c r="G45" s="1">
        <v>49</v>
      </c>
      <c r="H45" s="2"/>
      <c r="I45" s="1">
        <f t="shared" si="0"/>
        <v>1406.3</v>
      </c>
      <c r="J45" s="1"/>
      <c r="K45" s="1"/>
      <c r="L45" s="1"/>
      <c r="M45" s="1"/>
      <c r="N45" s="1"/>
    </row>
    <row r="46" spans="2:14" x14ac:dyDescent="0.25">
      <c r="B46" s="1" t="s">
        <v>22</v>
      </c>
      <c r="C46" s="1" t="s">
        <v>12</v>
      </c>
      <c r="D46" s="1" t="s">
        <v>7</v>
      </c>
      <c r="E46" s="1">
        <v>1</v>
      </c>
      <c r="F46" s="1">
        <v>60.13</v>
      </c>
      <c r="G46" s="1">
        <v>48.15</v>
      </c>
      <c r="H46" s="2"/>
      <c r="I46" s="1">
        <f>G46*F46*E46</f>
        <v>2895.2595000000001</v>
      </c>
      <c r="J46" s="1"/>
      <c r="K46" s="1"/>
      <c r="L46" s="1"/>
      <c r="M46" s="1"/>
      <c r="N46" s="1"/>
    </row>
    <row r="47" spans="2:14" x14ac:dyDescent="0.25">
      <c r="B47" s="1" t="s">
        <v>12</v>
      </c>
      <c r="C47" s="1" t="s">
        <v>12</v>
      </c>
      <c r="D47" s="1" t="s">
        <v>7</v>
      </c>
      <c r="E47" s="1">
        <v>1</v>
      </c>
      <c r="F47" s="1">
        <v>23.4</v>
      </c>
      <c r="G47" s="1">
        <v>23.4</v>
      </c>
      <c r="H47" s="2"/>
      <c r="I47" s="1">
        <f t="shared" si="0"/>
        <v>547.55999999999995</v>
      </c>
      <c r="J47" s="1"/>
      <c r="K47" s="1"/>
      <c r="L47" s="1"/>
      <c r="M47" s="1"/>
      <c r="N47" s="1"/>
    </row>
    <row r="48" spans="2:14" x14ac:dyDescent="0.25">
      <c r="B48" s="1" t="s">
        <v>23</v>
      </c>
      <c r="C48" s="1" t="s">
        <v>12</v>
      </c>
      <c r="D48" s="1" t="s">
        <v>24</v>
      </c>
      <c r="E48" s="1">
        <v>1</v>
      </c>
      <c r="F48" s="1">
        <v>41.8</v>
      </c>
      <c r="G48" s="1">
        <v>19.399999999999999</v>
      </c>
      <c r="H48" s="2"/>
      <c r="I48" s="1">
        <f t="shared" si="0"/>
        <v>810.91999999999985</v>
      </c>
      <c r="J48" s="1"/>
      <c r="K48" s="1"/>
      <c r="L48" s="1"/>
      <c r="M48" s="1"/>
      <c r="N48" s="1"/>
    </row>
    <row r="49" spans="1:16" x14ac:dyDescent="0.25">
      <c r="B49" s="1" t="s">
        <v>25</v>
      </c>
      <c r="C49" s="1" t="s">
        <v>12</v>
      </c>
      <c r="D49" s="1" t="s">
        <v>7</v>
      </c>
      <c r="E49" s="1">
        <v>1</v>
      </c>
      <c r="F49" s="1">
        <v>7.6</v>
      </c>
      <c r="G49" s="1">
        <v>6.5</v>
      </c>
      <c r="H49" s="2"/>
      <c r="I49" s="1">
        <f t="shared" si="0"/>
        <v>49.4</v>
      </c>
      <c r="J49" s="1"/>
      <c r="K49" s="1"/>
      <c r="L49" s="1"/>
      <c r="M49" s="1"/>
      <c r="N49" s="1"/>
    </row>
    <row r="50" spans="1:16" x14ac:dyDescent="0.25">
      <c r="B50" s="1" t="s">
        <v>25</v>
      </c>
      <c r="C50" s="1" t="s">
        <v>12</v>
      </c>
      <c r="D50" s="1"/>
      <c r="E50" s="1">
        <v>1</v>
      </c>
      <c r="F50" s="1">
        <v>41.4</v>
      </c>
      <c r="G50" s="1">
        <v>10.5</v>
      </c>
      <c r="H50" s="2"/>
      <c r="I50" s="1">
        <f t="shared" si="0"/>
        <v>434.7</v>
      </c>
      <c r="J50" s="1"/>
      <c r="K50" s="1"/>
      <c r="L50" s="1"/>
      <c r="M50" s="1"/>
      <c r="N50" s="1"/>
    </row>
    <row r="51" spans="1:16" x14ac:dyDescent="0.25">
      <c r="B51" s="1" t="s">
        <v>26</v>
      </c>
      <c r="C51" s="1" t="s">
        <v>12</v>
      </c>
      <c r="D51" s="1" t="s">
        <v>27</v>
      </c>
      <c r="E51" s="1">
        <v>1</v>
      </c>
      <c r="F51" s="1">
        <v>41.4</v>
      </c>
      <c r="G51" s="1">
        <v>19.5</v>
      </c>
      <c r="H51" s="2"/>
      <c r="I51" s="1">
        <f t="shared" si="0"/>
        <v>807.3</v>
      </c>
      <c r="J51" s="1"/>
      <c r="K51" s="1"/>
      <c r="L51" s="1"/>
      <c r="M51" s="1"/>
      <c r="N51" s="1"/>
    </row>
    <row r="52" spans="1:16" x14ac:dyDescent="0.25">
      <c r="B52" s="1" t="s">
        <v>28</v>
      </c>
      <c r="C52" s="1" t="s">
        <v>12</v>
      </c>
      <c r="D52" s="1" t="s">
        <v>27</v>
      </c>
      <c r="E52" s="1">
        <v>1</v>
      </c>
      <c r="F52" s="1">
        <v>71</v>
      </c>
      <c r="G52" s="1">
        <v>22</v>
      </c>
      <c r="H52" s="2"/>
      <c r="I52" s="1">
        <f t="shared" si="0"/>
        <v>1562</v>
      </c>
      <c r="J52" s="1"/>
      <c r="K52" s="1"/>
      <c r="L52" s="1"/>
      <c r="M52" s="1"/>
      <c r="N52" s="1"/>
    </row>
    <row r="53" spans="1:16" x14ac:dyDescent="0.25">
      <c r="B53" s="1" t="s">
        <v>29</v>
      </c>
      <c r="C53" s="1" t="s">
        <v>12</v>
      </c>
      <c r="D53" s="1" t="s">
        <v>27</v>
      </c>
      <c r="E53" s="1">
        <v>1</v>
      </c>
      <c r="F53" s="1">
        <v>11.2</v>
      </c>
      <c r="G53" s="1">
        <v>24.5</v>
      </c>
      <c r="H53" s="2"/>
      <c r="I53" s="1">
        <f t="shared" si="0"/>
        <v>274.39999999999998</v>
      </c>
      <c r="J53" s="1"/>
      <c r="K53" s="1"/>
      <c r="L53" s="1"/>
      <c r="M53" s="1"/>
      <c r="N53" s="1"/>
    </row>
    <row r="54" spans="1:16" x14ac:dyDescent="0.25">
      <c r="B54" s="1" t="s">
        <v>29</v>
      </c>
      <c r="C54" s="1" t="s">
        <v>12</v>
      </c>
      <c r="D54" s="1"/>
      <c r="E54" s="1">
        <v>1</v>
      </c>
      <c r="F54" s="1">
        <v>22.8</v>
      </c>
      <c r="G54" s="1">
        <v>6</v>
      </c>
      <c r="H54" s="2"/>
      <c r="I54" s="1">
        <f t="shared" si="0"/>
        <v>136.80000000000001</v>
      </c>
      <c r="J54" s="1"/>
      <c r="K54" s="1"/>
      <c r="L54" s="1"/>
      <c r="M54" s="1"/>
      <c r="N54" s="1"/>
    </row>
    <row r="55" spans="1:16" x14ac:dyDescent="0.25">
      <c r="B55" s="1" t="s">
        <v>29</v>
      </c>
      <c r="C55" s="1" t="s">
        <v>12</v>
      </c>
      <c r="D55" s="1"/>
      <c r="E55" s="1">
        <v>1</v>
      </c>
      <c r="F55" s="1">
        <v>5.96</v>
      </c>
      <c r="G55" s="1">
        <v>14.7</v>
      </c>
      <c r="H55" s="2"/>
      <c r="I55" s="1">
        <f t="shared" si="0"/>
        <v>87.611999999999995</v>
      </c>
      <c r="J55" s="1"/>
      <c r="K55" s="1"/>
      <c r="L55" s="1"/>
      <c r="M55" s="1"/>
      <c r="N55" s="1"/>
    </row>
    <row r="56" spans="1:16" x14ac:dyDescent="0.25">
      <c r="B56" s="1" t="s">
        <v>30</v>
      </c>
      <c r="C56" s="1" t="s">
        <v>12</v>
      </c>
      <c r="D56" s="1" t="s">
        <v>27</v>
      </c>
      <c r="E56" s="1">
        <v>1</v>
      </c>
      <c r="F56">
        <v>11.5</v>
      </c>
      <c r="G56" s="1">
        <v>22.42</v>
      </c>
      <c r="H56" s="2"/>
      <c r="I56" s="1">
        <f t="shared" si="0"/>
        <v>257.83000000000004</v>
      </c>
      <c r="J56" s="1"/>
      <c r="K56" s="1"/>
      <c r="L56" s="1"/>
      <c r="M56" s="1"/>
      <c r="N56" s="1"/>
    </row>
    <row r="57" spans="1:16" x14ac:dyDescent="0.25">
      <c r="B57" s="1" t="s">
        <v>31</v>
      </c>
      <c r="C57" s="1" t="s">
        <v>12</v>
      </c>
      <c r="D57" s="1" t="s">
        <v>27</v>
      </c>
      <c r="E57" s="1">
        <v>1</v>
      </c>
      <c r="F57" s="1">
        <v>28.97</v>
      </c>
      <c r="G57" s="1">
        <v>49.9</v>
      </c>
      <c r="H57" s="2"/>
      <c r="I57" s="1">
        <f t="shared" si="0"/>
        <v>1445.6029999999998</v>
      </c>
      <c r="J57" s="1"/>
      <c r="K57" s="1"/>
      <c r="L57" s="1"/>
      <c r="M57" s="1"/>
      <c r="N57" s="1"/>
    </row>
    <row r="58" spans="1:16" x14ac:dyDescent="0.25">
      <c r="B58" s="1" t="s">
        <v>31</v>
      </c>
      <c r="C58" s="1" t="s">
        <v>12</v>
      </c>
      <c r="D58" s="1"/>
      <c r="E58" s="1">
        <v>1</v>
      </c>
      <c r="F58" s="1">
        <v>12</v>
      </c>
      <c r="G58" s="1">
        <v>8.1999999999999993</v>
      </c>
      <c r="H58" s="2"/>
      <c r="I58" s="1">
        <f t="shared" si="0"/>
        <v>98.399999999999991</v>
      </c>
      <c r="J58" s="1"/>
      <c r="K58" s="1"/>
      <c r="L58" s="1"/>
      <c r="M58" s="1"/>
      <c r="N58" s="1"/>
    </row>
    <row r="59" spans="1:16" x14ac:dyDescent="0.25">
      <c r="B59" s="1" t="s">
        <v>19</v>
      </c>
      <c r="C59" s="1" t="s">
        <v>12</v>
      </c>
      <c r="D59" s="1" t="s">
        <v>27</v>
      </c>
      <c r="E59" s="1">
        <v>1</v>
      </c>
      <c r="F59" s="1">
        <v>17.440000000000001</v>
      </c>
      <c r="G59" s="1">
        <v>10.26</v>
      </c>
      <c r="H59" s="2"/>
      <c r="I59" s="1">
        <f t="shared" ref="I59:I78" si="1">G59*F59*E59</f>
        <v>178.93440000000001</v>
      </c>
      <c r="J59" s="1"/>
      <c r="K59" s="1"/>
      <c r="L59" s="1"/>
      <c r="M59" s="1"/>
      <c r="N59" s="1"/>
    </row>
    <row r="60" spans="1:16" x14ac:dyDescent="0.25">
      <c r="B60" s="1" t="s">
        <v>48</v>
      </c>
      <c r="C60" s="1" t="s">
        <v>12</v>
      </c>
      <c r="D60" s="1" t="s">
        <v>27</v>
      </c>
      <c r="E60" s="1">
        <v>1</v>
      </c>
      <c r="F60" s="1">
        <v>11.05</v>
      </c>
      <c r="G60" s="1">
        <v>22.5</v>
      </c>
      <c r="H60" s="2"/>
      <c r="I60" s="1">
        <f t="shared" si="1"/>
        <v>248.62500000000003</v>
      </c>
      <c r="J60" s="1"/>
      <c r="K60" s="1"/>
      <c r="L60" s="1"/>
      <c r="M60" s="1"/>
      <c r="N60" s="1"/>
    </row>
    <row r="61" spans="1:16" x14ac:dyDescent="0.25">
      <c r="A61" s="5"/>
      <c r="B61" s="6" t="s">
        <v>18</v>
      </c>
      <c r="C61" s="6" t="s">
        <v>12</v>
      </c>
      <c r="D61" s="6" t="s">
        <v>32</v>
      </c>
      <c r="E61" s="1">
        <v>1</v>
      </c>
      <c r="F61" s="6">
        <v>82</v>
      </c>
      <c r="G61" s="6">
        <v>22.1</v>
      </c>
      <c r="H61" s="7"/>
      <c r="I61" s="6">
        <f t="shared" si="1"/>
        <v>1812.2</v>
      </c>
      <c r="J61" s="6"/>
      <c r="K61" s="6"/>
      <c r="L61" s="6"/>
      <c r="M61" s="6"/>
      <c r="N61" s="6"/>
      <c r="O61" s="5"/>
      <c r="P61" s="5"/>
    </row>
    <row r="62" spans="1:16" x14ac:dyDescent="0.25">
      <c r="B62" s="1" t="s">
        <v>34</v>
      </c>
      <c r="C62" s="1" t="s">
        <v>12</v>
      </c>
      <c r="D62" s="1" t="s">
        <v>32</v>
      </c>
      <c r="E62" s="1">
        <v>1</v>
      </c>
      <c r="F62" s="1">
        <v>8</v>
      </c>
      <c r="G62" s="1">
        <v>14</v>
      </c>
      <c r="H62" s="2"/>
      <c r="I62" s="1">
        <f t="shared" si="1"/>
        <v>112</v>
      </c>
      <c r="J62" s="1"/>
      <c r="K62" s="1"/>
      <c r="L62" s="1"/>
      <c r="M62" s="1"/>
      <c r="N62" s="1"/>
    </row>
    <row r="63" spans="1:16" s="4" customFormat="1" x14ac:dyDescent="0.25">
      <c r="A63"/>
      <c r="B63" s="1" t="s">
        <v>35</v>
      </c>
      <c r="C63" s="1" t="s">
        <v>12</v>
      </c>
      <c r="D63" s="1" t="s">
        <v>32</v>
      </c>
      <c r="E63" s="1">
        <v>1</v>
      </c>
      <c r="F63" s="1">
        <v>12</v>
      </c>
      <c r="G63" s="1">
        <v>14</v>
      </c>
      <c r="H63" s="2"/>
      <c r="I63" s="1">
        <f t="shared" si="1"/>
        <v>168</v>
      </c>
      <c r="J63" s="1"/>
      <c r="K63" s="1"/>
      <c r="L63" s="1"/>
      <c r="M63" s="1"/>
      <c r="N63" s="1"/>
      <c r="O63"/>
      <c r="P63" s="5"/>
    </row>
    <row r="64" spans="1:16" s="5" customFormat="1" x14ac:dyDescent="0.25">
      <c r="B64" s="6" t="s">
        <v>36</v>
      </c>
      <c r="C64" s="6" t="s">
        <v>12</v>
      </c>
      <c r="D64" s="6" t="s">
        <v>32</v>
      </c>
      <c r="E64" s="1">
        <v>1</v>
      </c>
      <c r="F64" s="6">
        <v>10</v>
      </c>
      <c r="G64" s="6">
        <v>10</v>
      </c>
      <c r="H64" s="7"/>
      <c r="I64" s="6">
        <f t="shared" si="1"/>
        <v>100</v>
      </c>
      <c r="J64" s="6"/>
      <c r="K64" s="6"/>
      <c r="L64" s="6"/>
      <c r="M64" s="6"/>
      <c r="N64" s="6"/>
    </row>
    <row r="65" spans="2:14" x14ac:dyDescent="0.25">
      <c r="B65" s="1" t="s">
        <v>37</v>
      </c>
      <c r="C65" s="1" t="s">
        <v>12</v>
      </c>
      <c r="D65" s="1" t="s">
        <v>32</v>
      </c>
      <c r="E65" s="1">
        <v>1</v>
      </c>
      <c r="F65" s="1">
        <v>10</v>
      </c>
      <c r="G65" s="1">
        <v>10</v>
      </c>
      <c r="H65" s="2"/>
      <c r="I65" s="1">
        <f t="shared" si="1"/>
        <v>100</v>
      </c>
      <c r="J65" s="1"/>
      <c r="K65" s="1"/>
      <c r="L65" s="1"/>
      <c r="M65" s="1"/>
      <c r="N65" s="1"/>
    </row>
    <row r="66" spans="2:14" x14ac:dyDescent="0.25">
      <c r="B66" s="1" t="s">
        <v>38</v>
      </c>
      <c r="C66" s="1" t="s">
        <v>12</v>
      </c>
      <c r="D66" s="1" t="s">
        <v>32</v>
      </c>
      <c r="E66" s="1">
        <v>1</v>
      </c>
      <c r="F66" s="1">
        <v>14.17</v>
      </c>
      <c r="G66" s="1">
        <v>16.8</v>
      </c>
      <c r="H66" s="2"/>
      <c r="I66" s="1">
        <f t="shared" si="1"/>
        <v>238.05600000000001</v>
      </c>
      <c r="J66" s="1"/>
      <c r="K66" s="1"/>
      <c r="L66" s="1"/>
      <c r="M66" s="1"/>
      <c r="N66" s="1"/>
    </row>
    <row r="67" spans="2:14" x14ac:dyDescent="0.25">
      <c r="B67" s="1" t="s">
        <v>39</v>
      </c>
      <c r="C67" s="1" t="s">
        <v>12</v>
      </c>
      <c r="D67" s="1" t="s">
        <v>32</v>
      </c>
      <c r="E67" s="1">
        <v>1</v>
      </c>
      <c r="F67" s="1">
        <v>14.17</v>
      </c>
      <c r="G67" s="1">
        <v>6</v>
      </c>
      <c r="H67" s="2"/>
      <c r="I67" s="1">
        <f t="shared" si="1"/>
        <v>85.02</v>
      </c>
      <c r="J67" s="1"/>
      <c r="K67" s="1"/>
      <c r="L67" s="1"/>
      <c r="M67" s="1"/>
      <c r="N67" s="1"/>
    </row>
    <row r="68" spans="2:14" x14ac:dyDescent="0.25">
      <c r="B68" s="6" t="s">
        <v>19</v>
      </c>
      <c r="C68" s="1" t="s">
        <v>12</v>
      </c>
      <c r="D68" s="1" t="s">
        <v>32</v>
      </c>
      <c r="E68" s="1">
        <v>1</v>
      </c>
      <c r="F68" s="1">
        <v>17.440000000000001</v>
      </c>
      <c r="G68" s="1">
        <v>10.26</v>
      </c>
      <c r="H68" s="2"/>
      <c r="I68" s="1">
        <f t="shared" si="1"/>
        <v>178.93440000000001</v>
      </c>
      <c r="J68" s="1"/>
      <c r="K68" s="1"/>
      <c r="L68" s="1"/>
      <c r="M68" s="1"/>
      <c r="N68" s="1"/>
    </row>
    <row r="69" spans="2:14" x14ac:dyDescent="0.25">
      <c r="B69" s="1" t="s">
        <v>42</v>
      </c>
      <c r="C69" s="1" t="s">
        <v>12</v>
      </c>
      <c r="D69" s="1" t="s">
        <v>40</v>
      </c>
      <c r="E69" s="1">
        <v>1</v>
      </c>
      <c r="F69" s="1">
        <v>82</v>
      </c>
      <c r="G69" s="1">
        <v>44.4</v>
      </c>
      <c r="H69" s="2"/>
      <c r="I69" s="1">
        <f t="shared" si="1"/>
        <v>3640.7999999999997</v>
      </c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>
        <v>1</v>
      </c>
      <c r="F70" s="1"/>
      <c r="G70" s="1"/>
      <c r="H70" s="1"/>
      <c r="I70" s="1">
        <f t="shared" si="1"/>
        <v>0</v>
      </c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>
        <v>1</v>
      </c>
      <c r="F71" s="1"/>
      <c r="G71" s="1"/>
      <c r="H71" s="1"/>
      <c r="I71" s="1">
        <f t="shared" si="1"/>
        <v>0</v>
      </c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>
        <v>1</v>
      </c>
      <c r="F72" s="1"/>
      <c r="G72" s="1"/>
      <c r="H72" s="1"/>
      <c r="I72" s="1">
        <f t="shared" si="1"/>
        <v>0</v>
      </c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>
        <v>1</v>
      </c>
      <c r="F73" s="1"/>
      <c r="G73" s="1"/>
      <c r="H73" s="1"/>
      <c r="I73" s="1">
        <f t="shared" si="1"/>
        <v>0</v>
      </c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>
        <v>1</v>
      </c>
      <c r="F74" s="1"/>
      <c r="G74" s="1"/>
      <c r="H74" s="1"/>
      <c r="I74" s="1">
        <f t="shared" si="1"/>
        <v>0</v>
      </c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>
        <v>1</v>
      </c>
      <c r="F75" s="1"/>
      <c r="G75" s="1"/>
      <c r="H75" s="1"/>
      <c r="I75" s="1">
        <f t="shared" si="1"/>
        <v>0</v>
      </c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>
        <v>1</v>
      </c>
      <c r="F76" s="1"/>
      <c r="G76" s="1"/>
      <c r="H76" s="1"/>
      <c r="I76" s="1">
        <f t="shared" si="1"/>
        <v>0</v>
      </c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>
        <v>1</v>
      </c>
      <c r="F77" s="1"/>
      <c r="G77" s="1"/>
      <c r="H77" s="1"/>
      <c r="I77" s="1">
        <f t="shared" si="1"/>
        <v>0</v>
      </c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>
        <v>1</v>
      </c>
      <c r="F78" s="1"/>
      <c r="G78" s="1"/>
      <c r="H78" s="1"/>
      <c r="I78" s="1">
        <f t="shared" si="1"/>
        <v>0</v>
      </c>
      <c r="J78" s="1"/>
      <c r="K78" s="1"/>
      <c r="L78" s="1"/>
      <c r="M78" s="1"/>
      <c r="N78" s="1"/>
    </row>
  </sheetData>
  <mergeCells count="1">
    <mergeCell ref="B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68"/>
  <sheetViews>
    <sheetView topLeftCell="A96" workbookViewId="0">
      <selection activeCell="F101" sqref="F101"/>
    </sheetView>
  </sheetViews>
  <sheetFormatPr defaultRowHeight="15" x14ac:dyDescent="0.25"/>
  <cols>
    <col min="2" max="2" width="40.7109375" customWidth="1"/>
    <col min="3" max="3" width="17" customWidth="1"/>
    <col min="4" max="4" width="11.5703125" customWidth="1"/>
  </cols>
  <sheetData>
    <row r="4" spans="2:14" x14ac:dyDescent="0.25">
      <c r="B4" s="1"/>
      <c r="C4" s="1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/>
      <c r="L4" s="1"/>
      <c r="M4" s="1"/>
      <c r="N4" s="1"/>
    </row>
    <row r="5" spans="2:14" x14ac:dyDescent="0.25">
      <c r="B5" s="77" t="s">
        <v>93</v>
      </c>
      <c r="C5" s="78"/>
      <c r="D5" s="78"/>
      <c r="E5" s="78"/>
      <c r="F5" s="78"/>
      <c r="G5" s="78"/>
      <c r="H5" s="78"/>
      <c r="I5" s="78"/>
      <c r="J5" s="79"/>
      <c r="K5" s="1"/>
      <c r="L5" s="1"/>
      <c r="M5" s="1"/>
      <c r="N5" s="1"/>
    </row>
    <row r="6" spans="2:14" x14ac:dyDescent="0.25"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</row>
    <row r="7" spans="2:14" x14ac:dyDescent="0.25">
      <c r="B7" s="2"/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</row>
    <row r="8" spans="2:14" x14ac:dyDescent="0.25"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</row>
    <row r="9" spans="2:14" x14ac:dyDescent="0.25">
      <c r="B9" s="2"/>
      <c r="C9" s="2"/>
      <c r="D9" s="2"/>
      <c r="E9" s="2"/>
      <c r="F9" s="2"/>
      <c r="G9" s="2"/>
      <c r="H9" s="2"/>
      <c r="I9" s="2"/>
      <c r="J9" s="2"/>
      <c r="K9" s="1"/>
      <c r="L9" s="1"/>
      <c r="M9" s="1"/>
      <c r="N9" s="1"/>
    </row>
    <row r="10" spans="2:14" x14ac:dyDescent="0.25">
      <c r="B10" s="2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</row>
    <row r="11" spans="2:14" x14ac:dyDescent="0.25">
      <c r="B11" s="2"/>
      <c r="C11" s="2"/>
      <c r="D11" s="2"/>
      <c r="E11" s="2"/>
      <c r="F11" s="2"/>
      <c r="G11" s="2"/>
      <c r="H11" s="2"/>
      <c r="I11" s="2"/>
      <c r="J11" s="2"/>
      <c r="K11" s="1"/>
      <c r="L11" s="1"/>
      <c r="M11" s="1"/>
      <c r="N11" s="1"/>
    </row>
    <row r="12" spans="2:14" x14ac:dyDescent="0.25">
      <c r="B12" s="2"/>
      <c r="C12" s="2"/>
      <c r="D12" s="2"/>
      <c r="E12" s="2"/>
      <c r="F12" s="2"/>
      <c r="G12" s="2"/>
      <c r="H12" s="2"/>
      <c r="I12" s="2"/>
      <c r="J12" s="2"/>
      <c r="K12" s="1"/>
      <c r="L12" s="1"/>
      <c r="M12" s="1"/>
      <c r="N12" s="1"/>
    </row>
    <row r="13" spans="2:14" x14ac:dyDescent="0.25">
      <c r="B13" s="2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</row>
    <row r="14" spans="2:14" x14ac:dyDescent="0.25">
      <c r="B14" s="2"/>
      <c r="C14" s="2"/>
      <c r="D14" s="2"/>
      <c r="E14" s="2"/>
      <c r="F14" s="2"/>
      <c r="G14" s="2"/>
      <c r="H14" s="2"/>
      <c r="I14" s="2"/>
      <c r="J14" s="2"/>
      <c r="K14" s="1"/>
      <c r="L14" s="1"/>
      <c r="M14" s="1"/>
      <c r="N14" s="1"/>
    </row>
    <row r="15" spans="2:14" x14ac:dyDescent="0.25">
      <c r="B15" s="2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</row>
    <row r="16" spans="2:14" x14ac:dyDescent="0.25">
      <c r="B16" s="2"/>
      <c r="C16" s="2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</row>
    <row r="18" spans="2:14" x14ac:dyDescent="0.25">
      <c r="B18" s="2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</row>
    <row r="19" spans="2:14" x14ac:dyDescent="0.25">
      <c r="B19" s="2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</row>
    <row r="20" spans="2:14" x14ac:dyDescent="0.25">
      <c r="B20" s="2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</row>
    <row r="21" spans="2:14" x14ac:dyDescent="0.25">
      <c r="B21" s="2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</row>
    <row r="22" spans="2:14" x14ac:dyDescent="0.25">
      <c r="B22" s="2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</row>
    <row r="23" spans="2:14" x14ac:dyDescent="0.25">
      <c r="B23" s="2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</row>
    <row r="24" spans="2:14" x14ac:dyDescent="0.25"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</row>
    <row r="26" spans="2:14" x14ac:dyDescent="0.25"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</row>
    <row r="27" spans="2:14" x14ac:dyDescent="0.25"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</row>
    <row r="28" spans="2:14" x14ac:dyDescent="0.25">
      <c r="B28" s="2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</row>
    <row r="29" spans="2:14" x14ac:dyDescent="0.25"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</row>
    <row r="30" spans="2:14" x14ac:dyDescent="0.25">
      <c r="B30" s="2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</row>
    <row r="31" spans="2:14" x14ac:dyDescent="0.25"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</row>
    <row r="32" spans="2:14" x14ac:dyDescent="0.25">
      <c r="B32" s="2"/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</row>
    <row r="33" spans="2:14" x14ac:dyDescent="0.25">
      <c r="B33" s="2"/>
      <c r="C33" s="2"/>
      <c r="D33" s="2"/>
      <c r="E33" s="2"/>
      <c r="F33" s="2"/>
      <c r="G33" s="2"/>
      <c r="H33" s="2"/>
      <c r="I33" s="2"/>
      <c r="J33" s="2"/>
      <c r="K33" s="1"/>
      <c r="L33" s="1"/>
      <c r="M33" s="1"/>
      <c r="N33" s="1"/>
    </row>
    <row r="34" spans="2:14" x14ac:dyDescent="0.25">
      <c r="B34" s="1" t="s">
        <v>8</v>
      </c>
      <c r="C34" s="1" t="s">
        <v>12</v>
      </c>
      <c r="D34" s="1" t="s">
        <v>7</v>
      </c>
      <c r="E34" s="1">
        <v>2</v>
      </c>
      <c r="F34" s="1">
        <v>23</v>
      </c>
      <c r="G34" s="1"/>
      <c r="H34" s="1">
        <v>10</v>
      </c>
      <c r="I34" s="1">
        <f>E34*F34*H34</f>
        <v>460</v>
      </c>
      <c r="J34" s="1"/>
      <c r="K34" s="1"/>
      <c r="L34" s="1"/>
      <c r="M34" s="1"/>
      <c r="N34" s="1"/>
    </row>
    <row r="35" spans="2:14" x14ac:dyDescent="0.25">
      <c r="B35" s="1"/>
      <c r="C35" s="1" t="s">
        <v>12</v>
      </c>
      <c r="D35" s="1"/>
      <c r="E35" s="1">
        <v>2</v>
      </c>
      <c r="F35" s="1">
        <v>15.3</v>
      </c>
      <c r="G35" s="1"/>
      <c r="H35" s="1">
        <v>10</v>
      </c>
      <c r="I35" s="1">
        <f t="shared" ref="I35:I98" si="0">E35*F35*H35</f>
        <v>306</v>
      </c>
      <c r="J35" s="1"/>
      <c r="K35" s="1"/>
      <c r="L35" s="1"/>
      <c r="M35" s="1"/>
      <c r="N35" s="1"/>
    </row>
    <row r="36" spans="2:14" x14ac:dyDescent="0.25">
      <c r="B36" s="1"/>
      <c r="C36" s="1" t="s">
        <v>13</v>
      </c>
      <c r="D36" s="1"/>
      <c r="E36" s="1">
        <v>-3</v>
      </c>
      <c r="F36" s="1">
        <v>2.83</v>
      </c>
      <c r="G36" s="1"/>
      <c r="H36" s="1">
        <v>6.7</v>
      </c>
      <c r="I36" s="1">
        <f t="shared" si="0"/>
        <v>-56.883000000000003</v>
      </c>
      <c r="J36" s="1"/>
      <c r="K36" s="1"/>
      <c r="L36" s="1"/>
      <c r="M36" s="1"/>
      <c r="N36" s="1"/>
    </row>
    <row r="37" spans="2:14" x14ac:dyDescent="0.25">
      <c r="B37" s="1"/>
      <c r="C37" s="1" t="s">
        <v>14</v>
      </c>
      <c r="D37" s="1"/>
      <c r="E37" s="1">
        <v>-4</v>
      </c>
      <c r="F37" s="1">
        <v>3</v>
      </c>
      <c r="G37" s="1"/>
      <c r="H37" s="1">
        <v>3.7</v>
      </c>
      <c r="I37" s="1">
        <f t="shared" si="0"/>
        <v>-44.400000000000006</v>
      </c>
      <c r="J37" s="1"/>
      <c r="K37" s="1"/>
      <c r="L37" s="1"/>
      <c r="M37" s="1"/>
      <c r="N37" s="1"/>
    </row>
    <row r="38" spans="2:14" x14ac:dyDescent="0.25">
      <c r="B38" s="1" t="s">
        <v>9</v>
      </c>
      <c r="C38" s="1" t="s">
        <v>12</v>
      </c>
      <c r="D38" s="1" t="s">
        <v>7</v>
      </c>
      <c r="E38" s="1">
        <v>2</v>
      </c>
      <c r="F38" s="1">
        <v>15.7</v>
      </c>
      <c r="G38" s="1"/>
      <c r="H38" s="1">
        <v>10</v>
      </c>
      <c r="I38" s="1">
        <f t="shared" si="0"/>
        <v>314</v>
      </c>
      <c r="J38" s="1"/>
      <c r="K38" s="1"/>
      <c r="L38" s="1"/>
      <c r="M38" s="1"/>
      <c r="N38" s="1"/>
    </row>
    <row r="39" spans="2:14" x14ac:dyDescent="0.25">
      <c r="B39" s="1"/>
      <c r="C39" s="1" t="s">
        <v>12</v>
      </c>
      <c r="D39" s="1"/>
      <c r="E39" s="1">
        <v>2</v>
      </c>
      <c r="F39" s="1">
        <v>11.51</v>
      </c>
      <c r="G39" s="1"/>
      <c r="H39" s="1">
        <v>10</v>
      </c>
      <c r="I39" s="1">
        <f t="shared" si="0"/>
        <v>230.2</v>
      </c>
      <c r="J39" s="1"/>
      <c r="K39" s="1"/>
      <c r="L39" s="1"/>
      <c r="M39" s="1"/>
      <c r="N39" s="1"/>
    </row>
    <row r="40" spans="2:14" x14ac:dyDescent="0.25">
      <c r="B40" s="1"/>
      <c r="C40" s="1" t="s">
        <v>13</v>
      </c>
      <c r="D40" s="1"/>
      <c r="E40" s="1">
        <v>-3</v>
      </c>
      <c r="F40" s="1">
        <v>2.83</v>
      </c>
      <c r="G40" s="1"/>
      <c r="H40" s="1">
        <v>6.7</v>
      </c>
      <c r="I40" s="1">
        <f t="shared" si="0"/>
        <v>-56.883000000000003</v>
      </c>
      <c r="J40" s="1"/>
      <c r="K40" s="1"/>
      <c r="L40" s="1"/>
      <c r="M40" s="1"/>
      <c r="N40" s="1"/>
    </row>
    <row r="41" spans="2:14" x14ac:dyDescent="0.25">
      <c r="B41" s="1"/>
      <c r="C41" s="1" t="s">
        <v>14</v>
      </c>
      <c r="D41" s="1"/>
      <c r="E41" s="1">
        <v>-2</v>
      </c>
      <c r="F41" s="1">
        <v>3</v>
      </c>
      <c r="G41" s="1"/>
      <c r="H41" s="1">
        <v>3.7</v>
      </c>
      <c r="I41" s="1">
        <f t="shared" si="0"/>
        <v>-22.200000000000003</v>
      </c>
      <c r="J41" s="1"/>
      <c r="K41" s="1"/>
      <c r="L41" s="1"/>
      <c r="M41" s="1"/>
      <c r="N41" s="1"/>
    </row>
    <row r="42" spans="2:14" x14ac:dyDescent="0.25">
      <c r="B42" s="1" t="s">
        <v>10</v>
      </c>
      <c r="C42" s="1" t="s">
        <v>12</v>
      </c>
      <c r="D42" s="1" t="s">
        <v>7</v>
      </c>
      <c r="E42" s="1">
        <v>2</v>
      </c>
      <c r="F42" s="1">
        <v>15.6</v>
      </c>
      <c r="G42" s="1"/>
      <c r="H42" s="1">
        <v>10</v>
      </c>
      <c r="I42" s="1">
        <f t="shared" si="0"/>
        <v>312</v>
      </c>
      <c r="J42" s="1"/>
      <c r="K42" s="1"/>
      <c r="L42" s="1"/>
      <c r="M42" s="1"/>
      <c r="N42" s="1"/>
    </row>
    <row r="43" spans="2:14" x14ac:dyDescent="0.25">
      <c r="B43" s="1"/>
      <c r="C43" s="1" t="s">
        <v>12</v>
      </c>
      <c r="D43" s="1"/>
      <c r="E43" s="1">
        <v>2</v>
      </c>
      <c r="F43" s="1">
        <v>11.4</v>
      </c>
      <c r="G43" s="1"/>
      <c r="H43" s="1">
        <v>10</v>
      </c>
      <c r="I43" s="1">
        <f t="shared" si="0"/>
        <v>228</v>
      </c>
      <c r="J43" s="1"/>
      <c r="K43" s="1"/>
      <c r="L43" s="1"/>
      <c r="M43" s="1"/>
      <c r="N43" s="1"/>
    </row>
    <row r="44" spans="2:14" x14ac:dyDescent="0.25">
      <c r="B44" s="1"/>
      <c r="C44" s="1" t="s">
        <v>13</v>
      </c>
      <c r="D44" s="1"/>
      <c r="E44" s="1">
        <v>-2</v>
      </c>
      <c r="F44" s="1">
        <v>2.83</v>
      </c>
      <c r="G44" s="1"/>
      <c r="H44" s="1">
        <v>6.7</v>
      </c>
      <c r="I44" s="1">
        <f t="shared" si="0"/>
        <v>-37.922000000000004</v>
      </c>
      <c r="J44" s="1"/>
      <c r="K44" s="1"/>
      <c r="L44" s="1"/>
      <c r="M44" s="1"/>
      <c r="N44" s="1"/>
    </row>
    <row r="45" spans="2:14" x14ac:dyDescent="0.25">
      <c r="B45" s="1"/>
      <c r="C45" s="1" t="s">
        <v>14</v>
      </c>
      <c r="D45" s="1"/>
      <c r="E45" s="1">
        <v>-2</v>
      </c>
      <c r="F45" s="1">
        <v>3</v>
      </c>
      <c r="G45" s="1"/>
      <c r="H45" s="1">
        <v>3.7</v>
      </c>
      <c r="I45" s="1">
        <f t="shared" si="0"/>
        <v>-22.200000000000003</v>
      </c>
      <c r="J45" s="1"/>
      <c r="K45" s="1"/>
      <c r="L45" s="1"/>
      <c r="M45" s="1"/>
      <c r="N45" s="1"/>
    </row>
    <row r="46" spans="2:14" x14ac:dyDescent="0.25">
      <c r="B46" s="1" t="s">
        <v>39</v>
      </c>
      <c r="C46" s="1" t="s">
        <v>12</v>
      </c>
      <c r="D46" s="1" t="s">
        <v>7</v>
      </c>
      <c r="E46" s="1">
        <v>2</v>
      </c>
      <c r="F46" s="1">
        <v>82.62</v>
      </c>
      <c r="G46" s="1"/>
      <c r="H46" s="1">
        <v>10</v>
      </c>
      <c r="I46" s="1">
        <f t="shared" si="0"/>
        <v>1652.4</v>
      </c>
      <c r="J46" s="1"/>
      <c r="K46" s="1"/>
      <c r="L46" s="1"/>
      <c r="M46" s="1"/>
      <c r="N46" s="1"/>
    </row>
    <row r="47" spans="2:14" x14ac:dyDescent="0.25">
      <c r="B47" s="1"/>
      <c r="C47" s="1" t="s">
        <v>12</v>
      </c>
      <c r="D47" s="1"/>
      <c r="E47" s="1">
        <v>2</v>
      </c>
      <c r="F47" s="1">
        <v>5.86</v>
      </c>
      <c r="G47" s="1"/>
      <c r="H47" s="1">
        <v>10</v>
      </c>
      <c r="I47" s="1">
        <f t="shared" si="0"/>
        <v>117.2</v>
      </c>
      <c r="J47" s="1"/>
      <c r="K47" s="1"/>
      <c r="L47" s="1"/>
      <c r="M47" s="1"/>
      <c r="N47" s="1"/>
    </row>
    <row r="48" spans="2:14" x14ac:dyDescent="0.25">
      <c r="B48" s="1"/>
      <c r="C48" s="1" t="s">
        <v>14</v>
      </c>
      <c r="D48" s="1"/>
      <c r="E48" s="1">
        <v>-4</v>
      </c>
      <c r="F48" s="1">
        <v>2.83</v>
      </c>
      <c r="G48" s="1"/>
      <c r="H48" s="1">
        <v>6.7</v>
      </c>
      <c r="I48" s="1">
        <f t="shared" si="0"/>
        <v>-75.844000000000008</v>
      </c>
      <c r="J48" s="1"/>
      <c r="K48" s="1"/>
      <c r="L48" s="1"/>
      <c r="M48" s="1"/>
      <c r="N48" s="1"/>
    </row>
    <row r="49" spans="2:14" x14ac:dyDescent="0.25">
      <c r="B49" s="1"/>
      <c r="C49" s="1" t="s">
        <v>15</v>
      </c>
      <c r="D49" s="1"/>
      <c r="E49" s="1">
        <v>-1</v>
      </c>
      <c r="F49" s="1">
        <v>2.6</v>
      </c>
      <c r="G49" s="1"/>
      <c r="H49" s="1">
        <v>7</v>
      </c>
      <c r="I49" s="1">
        <f t="shared" si="0"/>
        <v>-18.2</v>
      </c>
      <c r="J49" s="1"/>
      <c r="K49" s="1"/>
      <c r="L49" s="1"/>
      <c r="M49" s="1"/>
      <c r="N49" s="1"/>
    </row>
    <row r="50" spans="2:14" x14ac:dyDescent="0.25">
      <c r="B50" s="1"/>
      <c r="C50" s="1" t="s">
        <v>13</v>
      </c>
      <c r="D50" s="1"/>
      <c r="E50" s="1">
        <v>-1</v>
      </c>
      <c r="F50" s="1">
        <v>4.8</v>
      </c>
      <c r="G50" s="1"/>
      <c r="H50" s="1">
        <v>7</v>
      </c>
      <c r="I50" s="1">
        <f t="shared" si="0"/>
        <v>-33.6</v>
      </c>
      <c r="J50" s="1"/>
      <c r="K50" s="1"/>
      <c r="L50" s="1"/>
      <c r="M50" s="1"/>
      <c r="N50" s="1"/>
    </row>
    <row r="51" spans="2:14" x14ac:dyDescent="0.25">
      <c r="B51" s="1"/>
      <c r="C51" s="1" t="s">
        <v>13</v>
      </c>
      <c r="D51" s="1"/>
      <c r="E51" s="1">
        <v>-1</v>
      </c>
      <c r="F51" s="1">
        <v>2.9</v>
      </c>
      <c r="G51" s="1"/>
      <c r="H51" s="1">
        <v>7</v>
      </c>
      <c r="I51" s="1">
        <f t="shared" si="0"/>
        <v>-20.3</v>
      </c>
      <c r="J51" s="1"/>
      <c r="K51" s="1"/>
      <c r="L51" s="1"/>
      <c r="M51" s="1"/>
      <c r="N51" s="1"/>
    </row>
    <row r="52" spans="2:14" x14ac:dyDescent="0.25">
      <c r="B52" s="1"/>
      <c r="C52" s="1" t="s">
        <v>13</v>
      </c>
      <c r="D52" s="1"/>
      <c r="E52" s="1">
        <v>-1</v>
      </c>
      <c r="F52" s="1">
        <v>3</v>
      </c>
      <c r="G52" s="1"/>
      <c r="H52" s="1">
        <v>7</v>
      </c>
      <c r="I52" s="1">
        <f t="shared" si="0"/>
        <v>-21</v>
      </c>
      <c r="J52" s="1"/>
      <c r="K52" s="1"/>
      <c r="L52" s="1"/>
      <c r="M52" s="1"/>
      <c r="N52" s="1"/>
    </row>
    <row r="53" spans="2:14" x14ac:dyDescent="0.25">
      <c r="B53" s="1"/>
      <c r="C53" s="1" t="s">
        <v>13</v>
      </c>
      <c r="D53" s="1"/>
      <c r="E53" s="1">
        <v>-1</v>
      </c>
      <c r="F53" s="1">
        <v>4.5999999999999996</v>
      </c>
      <c r="G53" s="1"/>
      <c r="H53" s="1">
        <v>3.9</v>
      </c>
      <c r="I53" s="1">
        <f t="shared" si="0"/>
        <v>-17.939999999999998</v>
      </c>
      <c r="J53" s="1"/>
      <c r="K53" s="1"/>
      <c r="L53" s="1"/>
      <c r="M53" s="1"/>
      <c r="N53" s="1"/>
    </row>
    <row r="54" spans="2:14" x14ac:dyDescent="0.25">
      <c r="B54" s="1" t="s">
        <v>41</v>
      </c>
      <c r="C54" s="1" t="s">
        <v>12</v>
      </c>
      <c r="D54" s="1" t="s">
        <v>7</v>
      </c>
      <c r="E54" s="1">
        <v>2</v>
      </c>
      <c r="F54" s="1">
        <v>13.3</v>
      </c>
      <c r="G54" s="1"/>
      <c r="H54" s="1">
        <v>10</v>
      </c>
      <c r="I54" s="1">
        <f t="shared" si="0"/>
        <v>266</v>
      </c>
      <c r="J54" s="1"/>
      <c r="K54" s="1"/>
      <c r="L54" s="1"/>
      <c r="M54" s="1"/>
      <c r="N54" s="1"/>
    </row>
    <row r="55" spans="2:14" x14ac:dyDescent="0.25">
      <c r="B55" s="1"/>
      <c r="C55" s="1" t="s">
        <v>13</v>
      </c>
      <c r="D55" s="1"/>
      <c r="E55" s="1">
        <v>-1</v>
      </c>
      <c r="F55" s="1">
        <v>2.83</v>
      </c>
      <c r="G55" s="1"/>
      <c r="H55" s="1">
        <v>6.7</v>
      </c>
      <c r="I55" s="1">
        <f t="shared" si="0"/>
        <v>-18.961000000000002</v>
      </c>
      <c r="J55" s="1"/>
      <c r="K55" s="1"/>
      <c r="L55" s="1"/>
      <c r="M55" s="1"/>
      <c r="N55" s="1"/>
    </row>
    <row r="56" spans="2:14" x14ac:dyDescent="0.25">
      <c r="B56" s="1" t="s">
        <v>11</v>
      </c>
      <c r="C56" s="1" t="s">
        <v>12</v>
      </c>
      <c r="D56" s="1" t="s">
        <v>7</v>
      </c>
      <c r="E56" s="1">
        <v>2</v>
      </c>
      <c r="F56" s="1">
        <v>7</v>
      </c>
      <c r="G56" s="1"/>
      <c r="H56" s="1">
        <v>10</v>
      </c>
      <c r="I56" s="1">
        <f t="shared" si="0"/>
        <v>140</v>
      </c>
      <c r="J56" s="1"/>
      <c r="K56" s="1"/>
      <c r="L56" s="1"/>
      <c r="M56" s="1"/>
      <c r="N56" s="1"/>
    </row>
    <row r="57" spans="2:14" x14ac:dyDescent="0.25">
      <c r="B57" s="1"/>
      <c r="C57" s="1" t="s">
        <v>12</v>
      </c>
      <c r="D57" s="1"/>
      <c r="E57" s="1">
        <v>2</v>
      </c>
      <c r="F57" s="1">
        <v>6</v>
      </c>
      <c r="G57" s="1"/>
      <c r="H57" s="1">
        <v>10</v>
      </c>
      <c r="I57" s="1">
        <f t="shared" si="0"/>
        <v>120</v>
      </c>
      <c r="J57" s="1"/>
      <c r="K57" s="1"/>
      <c r="L57" s="1"/>
      <c r="M57" s="1"/>
      <c r="N57" s="1"/>
    </row>
    <row r="58" spans="2:14" x14ac:dyDescent="0.25">
      <c r="B58" s="1"/>
      <c r="C58" s="1" t="s">
        <v>13</v>
      </c>
      <c r="D58" s="1"/>
      <c r="E58" s="1">
        <v>-1</v>
      </c>
      <c r="F58" s="1">
        <v>2.83</v>
      </c>
      <c r="G58" s="1"/>
      <c r="H58" s="1">
        <v>6.7</v>
      </c>
      <c r="I58" s="1">
        <f t="shared" si="0"/>
        <v>-18.961000000000002</v>
      </c>
      <c r="J58" s="1"/>
      <c r="K58" s="1"/>
      <c r="L58" s="1"/>
      <c r="M58" s="1"/>
      <c r="N58" s="1"/>
    </row>
    <row r="59" spans="2:14" x14ac:dyDescent="0.25">
      <c r="B59" s="1" t="s">
        <v>16</v>
      </c>
      <c r="C59" s="1" t="s">
        <v>12</v>
      </c>
      <c r="D59" s="1" t="s">
        <v>7</v>
      </c>
      <c r="E59" s="1">
        <v>2</v>
      </c>
      <c r="F59" s="1">
        <v>23.57</v>
      </c>
      <c r="G59" s="1"/>
      <c r="H59" s="1">
        <v>10</v>
      </c>
      <c r="I59" s="1">
        <f t="shared" si="0"/>
        <v>471.4</v>
      </c>
      <c r="J59" s="1"/>
      <c r="K59" s="1"/>
      <c r="L59" s="1"/>
      <c r="M59" s="1"/>
      <c r="N59" s="1"/>
    </row>
    <row r="60" spans="2:14" x14ac:dyDescent="0.25">
      <c r="B60" s="1"/>
      <c r="C60" s="1" t="s">
        <v>12</v>
      </c>
      <c r="D60" s="1"/>
      <c r="E60" s="1">
        <v>2</v>
      </c>
      <c r="F60" s="1">
        <v>15.6</v>
      </c>
      <c r="G60" s="1"/>
      <c r="H60" s="1">
        <v>10</v>
      </c>
      <c r="I60" s="1">
        <f t="shared" si="0"/>
        <v>312</v>
      </c>
      <c r="J60" s="1"/>
      <c r="K60" s="1"/>
      <c r="L60" s="1"/>
      <c r="M60" s="1"/>
      <c r="N60" s="1"/>
    </row>
    <row r="61" spans="2:14" x14ac:dyDescent="0.25">
      <c r="B61" s="1"/>
      <c r="C61" s="1" t="s">
        <v>14</v>
      </c>
      <c r="D61" s="1"/>
      <c r="E61" s="1">
        <v>-4</v>
      </c>
      <c r="F61" s="1">
        <v>3</v>
      </c>
      <c r="G61" s="1"/>
      <c r="H61" s="1">
        <v>3.7</v>
      </c>
      <c r="I61" s="1">
        <f t="shared" si="0"/>
        <v>-44.400000000000006</v>
      </c>
      <c r="J61" s="1"/>
      <c r="K61" s="1"/>
      <c r="L61" s="1"/>
      <c r="M61" s="1"/>
      <c r="N61" s="1"/>
    </row>
    <row r="62" spans="2:14" x14ac:dyDescent="0.25">
      <c r="B62" s="1"/>
      <c r="C62" s="1" t="s">
        <v>13</v>
      </c>
      <c r="D62" s="1"/>
      <c r="E62" s="1">
        <v>-1</v>
      </c>
      <c r="F62" s="1">
        <v>4.4000000000000004</v>
      </c>
      <c r="G62" s="1"/>
      <c r="H62" s="1">
        <v>7</v>
      </c>
      <c r="I62" s="1">
        <f t="shared" si="0"/>
        <v>-30.800000000000004</v>
      </c>
      <c r="J62" s="1"/>
      <c r="K62" s="1"/>
      <c r="L62" s="1"/>
      <c r="M62" s="1"/>
      <c r="N62" s="1"/>
    </row>
    <row r="63" spans="2:14" x14ac:dyDescent="0.25">
      <c r="B63" s="1"/>
      <c r="C63" s="1" t="s">
        <v>13</v>
      </c>
      <c r="D63" s="1"/>
      <c r="E63" s="1">
        <v>-2</v>
      </c>
      <c r="F63" s="1">
        <v>2.83</v>
      </c>
      <c r="G63" s="1"/>
      <c r="H63" s="1">
        <v>6.7</v>
      </c>
      <c r="I63" s="1">
        <f t="shared" si="0"/>
        <v>-37.922000000000004</v>
      </c>
      <c r="J63" s="1"/>
      <c r="K63" s="1"/>
      <c r="L63" s="1"/>
      <c r="M63" s="1"/>
      <c r="N63" s="1"/>
    </row>
    <row r="64" spans="2:14" x14ac:dyDescent="0.25">
      <c r="B64" s="1" t="s">
        <v>17</v>
      </c>
      <c r="C64" s="1" t="s">
        <v>12</v>
      </c>
      <c r="D64" s="1" t="s">
        <v>7</v>
      </c>
      <c r="E64" s="1">
        <v>2</v>
      </c>
      <c r="F64" s="1">
        <v>15.6</v>
      </c>
      <c r="G64" s="1"/>
      <c r="H64" s="1">
        <v>10</v>
      </c>
      <c r="I64" s="1">
        <f t="shared" si="0"/>
        <v>312</v>
      </c>
      <c r="J64" s="1"/>
      <c r="K64" s="1"/>
      <c r="L64" s="1"/>
      <c r="M64" s="1"/>
      <c r="N64" s="1"/>
    </row>
    <row r="65" spans="2:14" x14ac:dyDescent="0.25">
      <c r="B65" s="1"/>
      <c r="C65" s="1" t="s">
        <v>12</v>
      </c>
      <c r="D65" s="1"/>
      <c r="E65" s="1">
        <v>2</v>
      </c>
      <c r="F65" s="1">
        <v>11</v>
      </c>
      <c r="G65" s="1"/>
      <c r="H65" s="1">
        <v>10</v>
      </c>
      <c r="I65" s="1">
        <f t="shared" si="0"/>
        <v>220</v>
      </c>
      <c r="J65" s="1"/>
      <c r="K65" s="1"/>
      <c r="L65" s="1"/>
      <c r="M65" s="1"/>
      <c r="N65" s="1"/>
    </row>
    <row r="66" spans="2:14" x14ac:dyDescent="0.25">
      <c r="B66" s="1"/>
      <c r="C66" s="1" t="s">
        <v>13</v>
      </c>
      <c r="D66" s="1"/>
      <c r="E66" s="1">
        <v>-2</v>
      </c>
      <c r="F66" s="1">
        <v>2.83</v>
      </c>
      <c r="G66" s="1"/>
      <c r="H66" s="1">
        <v>6.7</v>
      </c>
      <c r="I66" s="1">
        <f t="shared" si="0"/>
        <v>-37.922000000000004</v>
      </c>
      <c r="J66" s="1"/>
      <c r="K66" s="1"/>
      <c r="L66" s="1"/>
      <c r="M66" s="1"/>
      <c r="N66" s="1"/>
    </row>
    <row r="67" spans="2:14" x14ac:dyDescent="0.25">
      <c r="B67" s="1"/>
      <c r="C67" s="1" t="s">
        <v>14</v>
      </c>
      <c r="D67" s="1"/>
      <c r="E67" s="1">
        <v>-2</v>
      </c>
      <c r="F67" s="1">
        <v>3</v>
      </c>
      <c r="G67" s="1"/>
      <c r="H67" s="1">
        <v>3.7</v>
      </c>
      <c r="I67" s="1">
        <f t="shared" si="0"/>
        <v>-22.200000000000003</v>
      </c>
      <c r="J67" s="1"/>
      <c r="K67" s="1"/>
      <c r="L67" s="1"/>
      <c r="M67" s="1"/>
      <c r="N67" s="1"/>
    </row>
    <row r="68" spans="2:14" x14ac:dyDescent="0.25">
      <c r="B68" s="1"/>
      <c r="C68" s="1" t="s">
        <v>14</v>
      </c>
      <c r="D68" s="1"/>
      <c r="E68" s="1">
        <v>-3</v>
      </c>
      <c r="F68" s="1">
        <v>1.95</v>
      </c>
      <c r="G68" s="1"/>
      <c r="H68" s="1">
        <v>3.83</v>
      </c>
      <c r="I68" s="1">
        <f t="shared" si="0"/>
        <v>-22.4055</v>
      </c>
      <c r="J68" s="1"/>
      <c r="K68" s="1"/>
      <c r="L68" s="1"/>
      <c r="M68" s="1"/>
      <c r="N68" s="1"/>
    </row>
    <row r="69" spans="2:14" x14ac:dyDescent="0.25">
      <c r="B69" s="1" t="s">
        <v>11</v>
      </c>
      <c r="C69" s="1" t="s">
        <v>12</v>
      </c>
      <c r="D69" s="1" t="s">
        <v>7</v>
      </c>
      <c r="E69" s="1">
        <v>2</v>
      </c>
      <c r="F69" s="1">
        <v>7.3</v>
      </c>
      <c r="G69" s="1"/>
      <c r="H69" s="1">
        <v>10</v>
      </c>
      <c r="I69" s="1">
        <f t="shared" si="0"/>
        <v>146</v>
      </c>
      <c r="J69" s="1"/>
      <c r="K69" s="1"/>
      <c r="L69" s="1"/>
      <c r="M69" s="1"/>
      <c r="N69" s="1"/>
    </row>
    <row r="70" spans="2:14" x14ac:dyDescent="0.25">
      <c r="B70" s="1"/>
      <c r="C70" s="1" t="s">
        <v>12</v>
      </c>
      <c r="D70" s="1"/>
      <c r="E70" s="1">
        <v>2</v>
      </c>
      <c r="F70" s="1">
        <v>10.199999999999999</v>
      </c>
      <c r="G70" s="1"/>
      <c r="H70" s="1">
        <v>10</v>
      </c>
      <c r="I70" s="1">
        <f t="shared" si="0"/>
        <v>204</v>
      </c>
      <c r="J70" s="1"/>
      <c r="K70" s="1"/>
      <c r="L70" s="1"/>
      <c r="M70" s="1"/>
      <c r="N70" s="1"/>
    </row>
    <row r="71" spans="2:14" x14ac:dyDescent="0.25">
      <c r="B71" s="1"/>
      <c r="C71" s="1" t="s">
        <v>13</v>
      </c>
      <c r="D71" s="1"/>
      <c r="E71" s="1">
        <v>-2</v>
      </c>
      <c r="F71" s="1">
        <v>2.83</v>
      </c>
      <c r="G71" s="1"/>
      <c r="H71" s="1">
        <v>6.7</v>
      </c>
      <c r="I71" s="1">
        <f t="shared" si="0"/>
        <v>-37.922000000000004</v>
      </c>
      <c r="J71" s="1"/>
      <c r="K71" s="1"/>
      <c r="L71" s="1"/>
      <c r="M71" s="1"/>
      <c r="N71" s="1"/>
    </row>
    <row r="72" spans="2:14" x14ac:dyDescent="0.25">
      <c r="B72" s="1" t="s">
        <v>18</v>
      </c>
      <c r="C72" s="1" t="s">
        <v>12</v>
      </c>
      <c r="D72" s="1" t="s">
        <v>7</v>
      </c>
      <c r="E72" s="1">
        <v>1</v>
      </c>
      <c r="F72" s="1">
        <v>21.53</v>
      </c>
      <c r="G72" s="1"/>
      <c r="H72" s="1">
        <v>10</v>
      </c>
      <c r="I72" s="1">
        <f t="shared" si="0"/>
        <v>215.3</v>
      </c>
      <c r="J72" s="1"/>
      <c r="K72" s="1"/>
      <c r="L72" s="1"/>
      <c r="M72" s="1"/>
      <c r="N72" s="1"/>
    </row>
    <row r="73" spans="2:14" x14ac:dyDescent="0.25">
      <c r="B73" s="1"/>
      <c r="C73" s="1" t="s">
        <v>12</v>
      </c>
      <c r="D73" s="1"/>
      <c r="E73" s="1">
        <v>1</v>
      </c>
      <c r="F73" s="1">
        <v>20.94</v>
      </c>
      <c r="G73" s="1"/>
      <c r="H73" s="1">
        <v>10</v>
      </c>
      <c r="I73" s="1">
        <f t="shared" si="0"/>
        <v>209.4</v>
      </c>
      <c r="J73" s="1"/>
      <c r="K73" s="1"/>
      <c r="L73" s="1"/>
      <c r="M73" s="1"/>
      <c r="N73" s="1"/>
    </row>
    <row r="74" spans="2:14" x14ac:dyDescent="0.25">
      <c r="B74" s="1"/>
      <c r="C74" s="1" t="s">
        <v>13</v>
      </c>
      <c r="D74" s="1"/>
      <c r="E74" s="1">
        <v>-1</v>
      </c>
      <c r="F74" s="1">
        <v>5.27</v>
      </c>
      <c r="G74" s="1"/>
      <c r="H74" s="1">
        <v>6.8</v>
      </c>
      <c r="I74" s="1">
        <f t="shared" si="0"/>
        <v>-35.835999999999999</v>
      </c>
      <c r="J74" s="1"/>
      <c r="K74" s="1"/>
      <c r="L74" s="1"/>
      <c r="M74" s="1"/>
      <c r="N74" s="1"/>
    </row>
    <row r="75" spans="2:14" x14ac:dyDescent="0.25">
      <c r="B75" s="1"/>
      <c r="C75" s="1" t="s">
        <v>14</v>
      </c>
      <c r="D75" s="1"/>
      <c r="E75" s="1">
        <v>-1</v>
      </c>
      <c r="F75" s="1">
        <v>6.1</v>
      </c>
      <c r="G75" s="1"/>
      <c r="H75" s="1">
        <v>3.93</v>
      </c>
      <c r="I75" s="1">
        <f t="shared" si="0"/>
        <v>-23.972999999999999</v>
      </c>
      <c r="J75" s="1"/>
      <c r="K75" s="1"/>
      <c r="L75" s="1"/>
      <c r="M75" s="1"/>
      <c r="N75" s="1"/>
    </row>
    <row r="76" spans="2:14" x14ac:dyDescent="0.25">
      <c r="B76" s="1" t="s">
        <v>19</v>
      </c>
      <c r="C76" s="1" t="s">
        <v>12</v>
      </c>
      <c r="D76" s="1" t="s">
        <v>7</v>
      </c>
      <c r="E76" s="1">
        <v>1</v>
      </c>
      <c r="F76" s="1">
        <v>17.440000000000001</v>
      </c>
      <c r="G76" s="1"/>
      <c r="H76" s="1">
        <v>10</v>
      </c>
      <c r="I76" s="1">
        <f t="shared" si="0"/>
        <v>174.4</v>
      </c>
      <c r="J76" s="1"/>
      <c r="K76" s="1"/>
      <c r="L76" s="1"/>
      <c r="M76" s="1"/>
      <c r="N76" s="1"/>
    </row>
    <row r="77" spans="2:14" x14ac:dyDescent="0.25">
      <c r="B77" s="1"/>
      <c r="C77" s="1" t="s">
        <v>12</v>
      </c>
      <c r="D77" s="1"/>
      <c r="E77" s="1">
        <v>1</v>
      </c>
      <c r="F77" s="1">
        <v>10.26</v>
      </c>
      <c r="G77" s="1"/>
      <c r="H77" s="1">
        <v>10</v>
      </c>
      <c r="I77" s="1">
        <f t="shared" si="0"/>
        <v>102.6</v>
      </c>
      <c r="J77" s="1"/>
      <c r="K77" s="1"/>
      <c r="L77" s="1"/>
      <c r="M77" s="1"/>
      <c r="N77" s="1"/>
    </row>
    <row r="78" spans="2:14" x14ac:dyDescent="0.25">
      <c r="B78" s="1" t="s">
        <v>20</v>
      </c>
      <c r="C78" s="1" t="s">
        <v>12</v>
      </c>
      <c r="D78" s="1" t="s">
        <v>7</v>
      </c>
      <c r="E78" s="1">
        <v>2</v>
      </c>
      <c r="F78" s="1">
        <v>28.7</v>
      </c>
      <c r="G78" s="1"/>
      <c r="H78" s="1">
        <v>13</v>
      </c>
      <c r="I78" s="1">
        <f t="shared" si="0"/>
        <v>746.19999999999993</v>
      </c>
      <c r="J78" s="1"/>
      <c r="K78" s="1"/>
      <c r="L78" s="1"/>
      <c r="M78" s="1"/>
      <c r="N78" s="1"/>
    </row>
    <row r="79" spans="2:14" x14ac:dyDescent="0.25">
      <c r="B79" s="1"/>
      <c r="C79" s="1" t="s">
        <v>21</v>
      </c>
      <c r="D79" s="1"/>
      <c r="E79" s="1">
        <v>2</v>
      </c>
      <c r="F79" s="1">
        <v>49</v>
      </c>
      <c r="G79" s="1"/>
      <c r="H79" s="1">
        <v>13</v>
      </c>
      <c r="I79" s="1">
        <f t="shared" si="0"/>
        <v>1274</v>
      </c>
      <c r="J79" s="1"/>
      <c r="K79" s="1"/>
      <c r="L79" s="1"/>
      <c r="M79" s="1"/>
      <c r="N79" s="1"/>
    </row>
    <row r="80" spans="2:14" x14ac:dyDescent="0.25">
      <c r="B80" s="1"/>
      <c r="C80" s="1" t="s">
        <v>14</v>
      </c>
      <c r="D80" s="1"/>
      <c r="E80" s="1">
        <v>-8</v>
      </c>
      <c r="F80" s="1">
        <v>4</v>
      </c>
      <c r="G80" s="1"/>
      <c r="H80" s="1">
        <v>1.8</v>
      </c>
      <c r="I80" s="1">
        <f t="shared" si="0"/>
        <v>-57.6</v>
      </c>
      <c r="J80" s="1"/>
      <c r="K80" s="1"/>
      <c r="L80" s="1"/>
      <c r="M80" s="1"/>
      <c r="N80" s="1"/>
    </row>
    <row r="81" spans="2:14" x14ac:dyDescent="0.25">
      <c r="B81" s="1"/>
      <c r="C81" s="1" t="s">
        <v>13</v>
      </c>
      <c r="D81" s="1"/>
      <c r="E81" s="1">
        <v>-1</v>
      </c>
      <c r="F81" s="1">
        <v>5.27</v>
      </c>
      <c r="G81" s="1"/>
      <c r="H81" s="1">
        <v>6.8</v>
      </c>
      <c r="I81" s="1">
        <f t="shared" si="0"/>
        <v>-35.835999999999999</v>
      </c>
      <c r="J81" s="1"/>
      <c r="K81" s="1"/>
      <c r="L81" s="1"/>
      <c r="M81" s="1"/>
      <c r="N81" s="1"/>
    </row>
    <row r="82" spans="2:14" x14ac:dyDescent="0.25">
      <c r="B82" s="1"/>
      <c r="C82" s="1" t="s">
        <v>13</v>
      </c>
      <c r="D82" s="1"/>
      <c r="E82" s="1">
        <v>-1</v>
      </c>
      <c r="F82" s="1">
        <v>3</v>
      </c>
      <c r="G82" s="1"/>
      <c r="H82" s="1">
        <v>7</v>
      </c>
      <c r="I82" s="1">
        <f t="shared" si="0"/>
        <v>-21</v>
      </c>
      <c r="J82" s="1"/>
      <c r="K82" s="1"/>
      <c r="L82" s="1"/>
      <c r="M82" s="1"/>
      <c r="N82" s="1"/>
    </row>
    <row r="83" spans="2:14" x14ac:dyDescent="0.25">
      <c r="B83" s="1" t="s">
        <v>22</v>
      </c>
      <c r="C83" s="1" t="s">
        <v>12</v>
      </c>
      <c r="D83" s="1" t="s">
        <v>7</v>
      </c>
      <c r="E83" s="1">
        <v>2</v>
      </c>
      <c r="F83" s="1">
        <v>60.13</v>
      </c>
      <c r="G83" s="1"/>
      <c r="H83" s="1">
        <v>13</v>
      </c>
      <c r="I83" s="1">
        <f t="shared" si="0"/>
        <v>1563.38</v>
      </c>
      <c r="J83" s="1"/>
      <c r="K83" s="1"/>
      <c r="L83" s="1"/>
      <c r="M83" s="1"/>
      <c r="N83" s="1"/>
    </row>
    <row r="84" spans="2:14" x14ac:dyDescent="0.25">
      <c r="B84" s="1"/>
      <c r="C84" s="1" t="s">
        <v>12</v>
      </c>
      <c r="D84" s="1"/>
      <c r="E84" s="1">
        <v>2</v>
      </c>
      <c r="F84" s="1">
        <v>48.15</v>
      </c>
      <c r="G84" s="1"/>
      <c r="H84" s="1">
        <v>13</v>
      </c>
      <c r="I84" s="1">
        <f t="shared" si="0"/>
        <v>1251.8999999999999</v>
      </c>
      <c r="J84" s="1"/>
      <c r="K84" s="1"/>
      <c r="L84" s="1"/>
      <c r="M84" s="1"/>
      <c r="N84" s="1"/>
    </row>
    <row r="85" spans="2:14" x14ac:dyDescent="0.25">
      <c r="B85" s="1"/>
      <c r="C85" s="1" t="s">
        <v>13</v>
      </c>
      <c r="D85" s="1"/>
      <c r="E85" s="1">
        <v>-1</v>
      </c>
      <c r="F85" s="1">
        <v>4.7</v>
      </c>
      <c r="G85" s="1"/>
      <c r="H85" s="1">
        <v>6.8</v>
      </c>
      <c r="I85" s="1">
        <f t="shared" si="0"/>
        <v>-31.96</v>
      </c>
      <c r="J85" s="1"/>
      <c r="K85" s="1"/>
      <c r="L85" s="1"/>
      <c r="M85" s="1"/>
      <c r="N85" s="1"/>
    </row>
    <row r="86" spans="2:14" x14ac:dyDescent="0.25">
      <c r="B86" s="1"/>
      <c r="C86" s="1" t="s">
        <v>13</v>
      </c>
      <c r="D86" s="1"/>
      <c r="E86" s="1">
        <v>-1</v>
      </c>
      <c r="F86" s="1">
        <v>4.4000000000000004</v>
      </c>
      <c r="G86" s="1"/>
      <c r="H86" s="1">
        <v>6.8</v>
      </c>
      <c r="I86" s="1">
        <f t="shared" si="0"/>
        <v>-29.92</v>
      </c>
      <c r="J86" s="1"/>
      <c r="K86" s="1"/>
      <c r="L86" s="1"/>
      <c r="M86" s="1"/>
      <c r="N86" s="1"/>
    </row>
    <row r="87" spans="2:14" x14ac:dyDescent="0.25">
      <c r="B87" s="1"/>
      <c r="C87" s="1" t="s">
        <v>13</v>
      </c>
      <c r="D87" s="1"/>
      <c r="E87" s="1">
        <v>-1</v>
      </c>
      <c r="F87" s="1">
        <v>2.76</v>
      </c>
      <c r="G87" s="1"/>
      <c r="H87" s="1">
        <v>6.8</v>
      </c>
      <c r="I87" s="1">
        <f t="shared" si="0"/>
        <v>-18.767999999999997</v>
      </c>
      <c r="J87" s="1"/>
      <c r="K87" s="1"/>
      <c r="L87" s="1"/>
      <c r="M87" s="1"/>
      <c r="N87" s="1"/>
    </row>
    <row r="88" spans="2:14" x14ac:dyDescent="0.25">
      <c r="B88" s="1" t="s">
        <v>12</v>
      </c>
      <c r="C88" s="1" t="s">
        <v>12</v>
      </c>
      <c r="D88" s="1" t="s">
        <v>7</v>
      </c>
      <c r="E88" s="1">
        <v>2</v>
      </c>
      <c r="F88" s="1">
        <v>23.4</v>
      </c>
      <c r="G88" s="1"/>
      <c r="H88" s="1">
        <v>10</v>
      </c>
      <c r="I88" s="1">
        <f t="shared" si="0"/>
        <v>468</v>
      </c>
      <c r="J88" s="1"/>
      <c r="K88" s="1"/>
      <c r="L88" s="1"/>
      <c r="M88" s="1"/>
      <c r="N88" s="1"/>
    </row>
    <row r="89" spans="2:14" x14ac:dyDescent="0.25">
      <c r="B89" s="1"/>
      <c r="C89" s="1" t="s">
        <v>13</v>
      </c>
      <c r="D89" s="1"/>
      <c r="E89" s="1">
        <v>-2</v>
      </c>
      <c r="F89" s="1">
        <v>2.83</v>
      </c>
      <c r="G89" s="1"/>
      <c r="H89" s="1">
        <v>6.7</v>
      </c>
      <c r="I89" s="1">
        <f t="shared" si="0"/>
        <v>-37.922000000000004</v>
      </c>
      <c r="J89" s="1"/>
      <c r="K89" s="1"/>
      <c r="L89" s="1"/>
      <c r="M89" s="1"/>
      <c r="N89" s="1"/>
    </row>
    <row r="90" spans="2:14" x14ac:dyDescent="0.25">
      <c r="B90" s="1" t="s">
        <v>23</v>
      </c>
      <c r="C90" s="1" t="s">
        <v>12</v>
      </c>
      <c r="D90" s="1" t="s">
        <v>24</v>
      </c>
      <c r="E90" s="1">
        <v>2</v>
      </c>
      <c r="F90" s="1">
        <v>41.8</v>
      </c>
      <c r="G90" s="1"/>
      <c r="H90" s="1">
        <v>10</v>
      </c>
      <c r="I90" s="1">
        <f t="shared" si="0"/>
        <v>836</v>
      </c>
      <c r="J90" s="1"/>
      <c r="K90" s="1"/>
      <c r="L90" s="1"/>
      <c r="M90" s="1"/>
      <c r="N90" s="1"/>
    </row>
    <row r="91" spans="2:14" x14ac:dyDescent="0.25">
      <c r="B91" s="1"/>
      <c r="C91" s="1" t="s">
        <v>12</v>
      </c>
      <c r="D91" s="1"/>
      <c r="E91" s="1">
        <v>2</v>
      </c>
      <c r="F91" s="1">
        <v>19.399999999999999</v>
      </c>
      <c r="G91" s="1"/>
      <c r="H91" s="1">
        <v>10</v>
      </c>
      <c r="I91" s="1">
        <f t="shared" si="0"/>
        <v>388</v>
      </c>
      <c r="J91" s="1"/>
      <c r="K91" s="1"/>
      <c r="L91" s="1"/>
      <c r="M91" s="1"/>
      <c r="N91" s="1"/>
    </row>
    <row r="92" spans="2:14" x14ac:dyDescent="0.25">
      <c r="B92" s="1"/>
      <c r="C92" s="1" t="s">
        <v>14</v>
      </c>
      <c r="D92" s="1"/>
      <c r="E92" s="1">
        <v>-1</v>
      </c>
      <c r="F92" s="1">
        <v>4.67</v>
      </c>
      <c r="G92" s="1"/>
      <c r="H92" s="1">
        <v>3.67</v>
      </c>
      <c r="I92" s="1">
        <f t="shared" si="0"/>
        <v>-17.1389</v>
      </c>
      <c r="J92" s="1"/>
      <c r="K92" s="1"/>
      <c r="L92" s="1"/>
      <c r="M92" s="1"/>
      <c r="N92" s="1"/>
    </row>
    <row r="93" spans="2:14" x14ac:dyDescent="0.25">
      <c r="B93" s="1"/>
      <c r="C93" s="1" t="s">
        <v>14</v>
      </c>
      <c r="D93" s="1"/>
      <c r="E93" s="1">
        <v>-2</v>
      </c>
      <c r="F93" s="1">
        <v>2.74</v>
      </c>
      <c r="G93" s="1"/>
      <c r="H93" s="1">
        <v>3.67</v>
      </c>
      <c r="I93" s="1">
        <f t="shared" si="0"/>
        <v>-20.111600000000003</v>
      </c>
      <c r="J93" s="1"/>
      <c r="K93" s="1"/>
      <c r="L93" s="1"/>
      <c r="M93" s="1"/>
      <c r="N93" s="1"/>
    </row>
    <row r="94" spans="2:14" x14ac:dyDescent="0.25">
      <c r="B94" s="1"/>
      <c r="C94" s="1" t="s">
        <v>14</v>
      </c>
      <c r="D94" s="1"/>
      <c r="E94" s="1">
        <v>-5</v>
      </c>
      <c r="F94" s="1">
        <v>3.14</v>
      </c>
      <c r="G94" s="1"/>
      <c r="H94" s="1">
        <v>3.67</v>
      </c>
      <c r="I94" s="1">
        <f t="shared" si="0"/>
        <v>-57.619</v>
      </c>
      <c r="J94" s="1"/>
      <c r="K94" s="1"/>
      <c r="L94" s="1"/>
      <c r="M94" s="1"/>
      <c r="N94" s="1"/>
    </row>
    <row r="95" spans="2:14" x14ac:dyDescent="0.25">
      <c r="B95" s="1"/>
      <c r="C95" s="1" t="s">
        <v>13</v>
      </c>
      <c r="D95" s="1"/>
      <c r="E95" s="1">
        <v>-2</v>
      </c>
      <c r="F95" s="1">
        <v>3.3</v>
      </c>
      <c r="G95" s="1"/>
      <c r="H95" s="1">
        <v>6.8</v>
      </c>
      <c r="I95" s="1">
        <f t="shared" si="0"/>
        <v>-44.879999999999995</v>
      </c>
      <c r="J95" s="1"/>
      <c r="K95" s="1"/>
      <c r="L95" s="1"/>
      <c r="M95" s="1"/>
      <c r="N95" s="1"/>
    </row>
    <row r="96" spans="2:14" x14ac:dyDescent="0.25">
      <c r="B96" s="1" t="s">
        <v>25</v>
      </c>
      <c r="C96" s="1" t="s">
        <v>12</v>
      </c>
      <c r="D96" s="1" t="s">
        <v>7</v>
      </c>
      <c r="E96" s="1">
        <v>2</v>
      </c>
      <c r="F96" s="1">
        <v>7.6</v>
      </c>
      <c r="G96" s="1"/>
      <c r="H96" s="1">
        <v>10</v>
      </c>
      <c r="I96" s="1">
        <f t="shared" si="0"/>
        <v>152</v>
      </c>
      <c r="J96" s="1"/>
      <c r="K96" s="1"/>
      <c r="L96" s="1"/>
      <c r="M96" s="1"/>
      <c r="N96" s="1"/>
    </row>
    <row r="97" spans="2:14" x14ac:dyDescent="0.25">
      <c r="B97" s="1"/>
      <c r="C97" s="1" t="s">
        <v>12</v>
      </c>
      <c r="D97" s="1"/>
      <c r="E97" s="1">
        <v>1</v>
      </c>
      <c r="F97" s="1">
        <v>6.5</v>
      </c>
      <c r="G97" s="1"/>
      <c r="H97" s="1">
        <v>10</v>
      </c>
      <c r="I97" s="1">
        <f t="shared" si="0"/>
        <v>65</v>
      </c>
      <c r="J97" s="1"/>
      <c r="K97" s="1"/>
      <c r="L97" s="1"/>
      <c r="M97" s="1"/>
      <c r="N97" s="1"/>
    </row>
    <row r="98" spans="2:14" x14ac:dyDescent="0.25">
      <c r="B98" s="1"/>
      <c r="C98" s="1" t="s">
        <v>12</v>
      </c>
      <c r="D98" s="1"/>
      <c r="E98" s="1">
        <v>2</v>
      </c>
      <c r="F98" s="1">
        <v>41.4</v>
      </c>
      <c r="G98" s="1"/>
      <c r="H98" s="1">
        <v>10</v>
      </c>
      <c r="I98" s="1">
        <f t="shared" si="0"/>
        <v>828</v>
      </c>
      <c r="J98" s="1"/>
      <c r="K98" s="1"/>
      <c r="L98" s="1"/>
      <c r="M98" s="1"/>
      <c r="N98" s="1"/>
    </row>
    <row r="99" spans="2:14" x14ac:dyDescent="0.25">
      <c r="B99" s="1"/>
      <c r="C99" s="1" t="s">
        <v>12</v>
      </c>
      <c r="D99" s="1"/>
      <c r="E99" s="1">
        <v>2</v>
      </c>
      <c r="F99" s="1">
        <v>10.5</v>
      </c>
      <c r="G99" s="1"/>
      <c r="H99" s="1">
        <v>10</v>
      </c>
      <c r="I99" s="1">
        <f t="shared" ref="I99:I151" si="1">E99*F99*H99</f>
        <v>210</v>
      </c>
      <c r="J99" s="1"/>
      <c r="K99" s="1"/>
      <c r="L99" s="1"/>
      <c r="M99" s="1"/>
      <c r="N99" s="1"/>
    </row>
    <row r="100" spans="2:14" x14ac:dyDescent="0.25">
      <c r="B100" s="1"/>
      <c r="C100" s="1" t="s">
        <v>14</v>
      </c>
      <c r="D100" s="1"/>
      <c r="E100" s="1">
        <v>-1</v>
      </c>
      <c r="F100" s="1">
        <v>4.8</v>
      </c>
      <c r="G100" s="1"/>
      <c r="H100" s="1">
        <v>3.8</v>
      </c>
      <c r="I100" s="1">
        <f t="shared" si="1"/>
        <v>-18.239999999999998</v>
      </c>
      <c r="J100" s="1"/>
      <c r="K100" s="1"/>
      <c r="L100" s="1"/>
      <c r="M100" s="1"/>
      <c r="N100" s="1"/>
    </row>
    <row r="101" spans="2:14" x14ac:dyDescent="0.25">
      <c r="B101" s="1"/>
      <c r="C101" s="1" t="s">
        <v>13</v>
      </c>
      <c r="D101" s="1"/>
      <c r="E101" s="1">
        <v>-1</v>
      </c>
      <c r="F101" s="1">
        <v>3.11</v>
      </c>
      <c r="G101" s="1"/>
      <c r="H101" s="1">
        <v>6.6</v>
      </c>
      <c r="I101" s="1">
        <f t="shared" si="1"/>
        <v>-20.526</v>
      </c>
      <c r="J101" s="1"/>
      <c r="K101" s="1"/>
      <c r="L101" s="1"/>
      <c r="M101" s="1"/>
      <c r="N101" s="1"/>
    </row>
    <row r="102" spans="2:14" x14ac:dyDescent="0.25">
      <c r="B102" s="1" t="s">
        <v>26</v>
      </c>
      <c r="C102" s="1" t="s">
        <v>12</v>
      </c>
      <c r="D102" s="1" t="s">
        <v>27</v>
      </c>
      <c r="E102" s="1">
        <v>2</v>
      </c>
      <c r="F102" s="1">
        <v>41.4</v>
      </c>
      <c r="G102" s="1"/>
      <c r="H102" s="1">
        <v>10</v>
      </c>
      <c r="I102" s="1">
        <f t="shared" si="1"/>
        <v>828</v>
      </c>
      <c r="J102" s="1"/>
      <c r="K102" s="1"/>
      <c r="L102" s="1"/>
      <c r="M102" s="1"/>
      <c r="N102" s="1"/>
    </row>
    <row r="103" spans="2:14" x14ac:dyDescent="0.25">
      <c r="B103" s="1"/>
      <c r="C103" s="1" t="s">
        <v>12</v>
      </c>
      <c r="D103" s="1"/>
      <c r="E103" s="1">
        <v>2</v>
      </c>
      <c r="F103" s="1">
        <v>19.5</v>
      </c>
      <c r="G103" s="1"/>
      <c r="H103" s="1">
        <v>10</v>
      </c>
      <c r="I103" s="1">
        <f t="shared" si="1"/>
        <v>390</v>
      </c>
      <c r="J103" s="1"/>
      <c r="K103" s="1"/>
      <c r="L103" s="1"/>
      <c r="M103" s="1"/>
      <c r="N103" s="1"/>
    </row>
    <row r="104" spans="2:14" x14ac:dyDescent="0.25">
      <c r="B104" s="1" t="s">
        <v>28</v>
      </c>
      <c r="C104" s="1" t="s">
        <v>12</v>
      </c>
      <c r="D104" s="1" t="s">
        <v>27</v>
      </c>
      <c r="E104" s="1">
        <v>2</v>
      </c>
      <c r="F104" s="1">
        <v>71</v>
      </c>
      <c r="G104" s="1"/>
      <c r="H104" s="1">
        <v>10</v>
      </c>
      <c r="I104" s="1">
        <f t="shared" si="1"/>
        <v>1420</v>
      </c>
      <c r="J104" s="1"/>
      <c r="K104" s="1"/>
      <c r="L104" s="1"/>
      <c r="M104" s="1"/>
      <c r="N104" s="1"/>
    </row>
    <row r="105" spans="2:14" x14ac:dyDescent="0.25">
      <c r="B105" s="1"/>
      <c r="C105" s="1" t="s">
        <v>12</v>
      </c>
      <c r="D105" s="1"/>
      <c r="E105" s="1">
        <v>1</v>
      </c>
      <c r="F105" s="1">
        <v>22</v>
      </c>
      <c r="G105" s="1"/>
      <c r="H105" s="1">
        <v>10</v>
      </c>
      <c r="I105" s="1">
        <f t="shared" si="1"/>
        <v>220</v>
      </c>
      <c r="J105" s="1"/>
      <c r="K105" s="1"/>
      <c r="L105" s="1"/>
      <c r="M105" s="1"/>
      <c r="N105" s="1"/>
    </row>
    <row r="106" spans="2:14" x14ac:dyDescent="0.25">
      <c r="B106" s="1"/>
      <c r="C106" s="1" t="s">
        <v>14</v>
      </c>
      <c r="D106" s="1"/>
      <c r="E106" s="1">
        <v>-11</v>
      </c>
      <c r="F106" s="1">
        <v>3.1</v>
      </c>
      <c r="G106" s="1"/>
      <c r="H106" s="1">
        <v>3.8</v>
      </c>
      <c r="I106" s="1">
        <f t="shared" si="1"/>
        <v>-129.58000000000001</v>
      </c>
      <c r="J106" s="1"/>
      <c r="K106" s="1"/>
      <c r="L106" s="1"/>
      <c r="M106" s="1"/>
      <c r="N106" s="1"/>
    </row>
    <row r="107" spans="2:14" x14ac:dyDescent="0.25">
      <c r="B107" s="1"/>
      <c r="C107" s="1" t="s">
        <v>13</v>
      </c>
      <c r="D107" s="1"/>
      <c r="E107" s="1">
        <v>-2</v>
      </c>
      <c r="F107" s="1">
        <v>6.7</v>
      </c>
      <c r="G107" s="1"/>
      <c r="H107" s="1">
        <v>4.8</v>
      </c>
      <c r="I107" s="1">
        <f t="shared" si="1"/>
        <v>-64.319999999999993</v>
      </c>
      <c r="J107" s="1"/>
      <c r="K107" s="1"/>
      <c r="L107" s="1"/>
      <c r="M107" s="1"/>
      <c r="N107" s="1"/>
    </row>
    <row r="108" spans="2:14" x14ac:dyDescent="0.25">
      <c r="B108" s="1" t="s">
        <v>29</v>
      </c>
      <c r="C108" s="1" t="s">
        <v>12</v>
      </c>
      <c r="D108" s="1" t="s">
        <v>27</v>
      </c>
      <c r="E108" s="1">
        <v>1</v>
      </c>
      <c r="F108" s="1">
        <v>36.4</v>
      </c>
      <c r="G108" s="1"/>
      <c r="H108" s="1">
        <v>10</v>
      </c>
      <c r="I108" s="1">
        <f t="shared" si="1"/>
        <v>364</v>
      </c>
      <c r="J108" s="1"/>
      <c r="K108" s="1"/>
      <c r="L108" s="1"/>
      <c r="M108" s="1"/>
      <c r="N108" s="1"/>
    </row>
    <row r="109" spans="2:14" x14ac:dyDescent="0.25">
      <c r="B109" s="1"/>
      <c r="C109" s="1" t="s">
        <v>12</v>
      </c>
      <c r="D109" s="1"/>
      <c r="E109" s="1">
        <v>1</v>
      </c>
      <c r="F109" s="1">
        <v>14.7</v>
      </c>
      <c r="G109" s="1"/>
      <c r="H109" s="1">
        <v>10</v>
      </c>
      <c r="I109" s="1">
        <f t="shared" si="1"/>
        <v>147</v>
      </c>
      <c r="J109" s="1"/>
      <c r="K109" s="1"/>
      <c r="L109" s="1"/>
      <c r="M109" s="1"/>
      <c r="N109" s="1"/>
    </row>
    <row r="110" spans="2:14" x14ac:dyDescent="0.25">
      <c r="B110" s="1"/>
      <c r="C110" s="1" t="s">
        <v>12</v>
      </c>
      <c r="D110" s="1"/>
      <c r="E110" s="1">
        <v>1</v>
      </c>
      <c r="F110" s="1">
        <v>11.2</v>
      </c>
      <c r="G110" s="1"/>
      <c r="H110" s="1">
        <v>10</v>
      </c>
      <c r="I110" s="1">
        <f t="shared" si="1"/>
        <v>112</v>
      </c>
      <c r="J110" s="1"/>
      <c r="K110" s="1"/>
      <c r="L110" s="1"/>
      <c r="M110" s="1"/>
      <c r="N110" s="1"/>
    </row>
    <row r="111" spans="2:14" x14ac:dyDescent="0.25">
      <c r="B111" s="1"/>
      <c r="C111" s="1" t="s">
        <v>12</v>
      </c>
      <c r="D111" s="1"/>
      <c r="E111" s="1">
        <v>1</v>
      </c>
      <c r="F111" s="1">
        <v>24.5</v>
      </c>
      <c r="G111" s="1"/>
      <c r="H111" s="1">
        <v>10</v>
      </c>
      <c r="I111" s="1">
        <f t="shared" si="1"/>
        <v>245</v>
      </c>
      <c r="J111" s="1"/>
      <c r="K111" s="1"/>
      <c r="L111" s="1"/>
      <c r="M111" s="1"/>
      <c r="N111" s="1"/>
    </row>
    <row r="112" spans="2:14" x14ac:dyDescent="0.25">
      <c r="B112" s="1"/>
      <c r="C112" s="1" t="s">
        <v>12</v>
      </c>
      <c r="D112" s="1"/>
      <c r="E112" s="1">
        <v>1</v>
      </c>
      <c r="F112" s="1">
        <v>6</v>
      </c>
      <c r="G112" s="1"/>
      <c r="H112" s="1">
        <v>10</v>
      </c>
      <c r="I112" s="1">
        <f t="shared" si="1"/>
        <v>60</v>
      </c>
      <c r="J112" s="1"/>
      <c r="K112" s="1"/>
      <c r="L112" s="1"/>
      <c r="M112" s="1"/>
      <c r="N112" s="1"/>
    </row>
    <row r="113" spans="2:14" x14ac:dyDescent="0.25">
      <c r="B113" s="1"/>
      <c r="C113" s="1" t="s">
        <v>12</v>
      </c>
      <c r="D113" s="1"/>
      <c r="E113" s="1">
        <v>1</v>
      </c>
      <c r="F113" s="1">
        <v>7.5</v>
      </c>
      <c r="G113" s="1"/>
      <c r="H113" s="1">
        <v>10</v>
      </c>
      <c r="I113" s="1">
        <f t="shared" si="1"/>
        <v>75</v>
      </c>
      <c r="J113" s="1"/>
      <c r="K113" s="1"/>
      <c r="L113" s="1"/>
      <c r="M113" s="1"/>
      <c r="N113" s="1"/>
    </row>
    <row r="114" spans="2:14" x14ac:dyDescent="0.25">
      <c r="B114" s="1"/>
      <c r="C114" s="1" t="s">
        <v>13</v>
      </c>
      <c r="D114" s="1"/>
      <c r="E114" s="1">
        <v>-2</v>
      </c>
      <c r="F114" s="1">
        <v>2.8</v>
      </c>
      <c r="G114" s="1"/>
      <c r="H114" s="1">
        <v>6.8</v>
      </c>
      <c r="I114" s="1">
        <f t="shared" si="1"/>
        <v>-38.08</v>
      </c>
      <c r="J114" s="1"/>
      <c r="K114" s="1"/>
      <c r="L114" s="1"/>
      <c r="M114" s="1"/>
      <c r="N114" s="1"/>
    </row>
    <row r="115" spans="2:14" x14ac:dyDescent="0.25">
      <c r="B115" s="1"/>
      <c r="C115" s="1" t="s">
        <v>14</v>
      </c>
      <c r="D115" s="1"/>
      <c r="E115" s="1">
        <v>-2</v>
      </c>
      <c r="F115" s="1">
        <v>3.1</v>
      </c>
      <c r="G115" s="1"/>
      <c r="H115" s="1">
        <v>3.8</v>
      </c>
      <c r="I115" s="1">
        <f t="shared" si="1"/>
        <v>-23.56</v>
      </c>
      <c r="J115" s="1"/>
      <c r="K115" s="1"/>
      <c r="L115" s="1"/>
      <c r="M115" s="1"/>
      <c r="N115" s="1"/>
    </row>
    <row r="116" spans="2:14" x14ac:dyDescent="0.25">
      <c r="B116" s="1" t="s">
        <v>30</v>
      </c>
      <c r="C116" s="1" t="s">
        <v>12</v>
      </c>
      <c r="D116" s="1" t="s">
        <v>27</v>
      </c>
      <c r="E116" s="1">
        <v>2</v>
      </c>
      <c r="F116">
        <v>11.5</v>
      </c>
      <c r="G116" s="1"/>
      <c r="H116" s="1">
        <v>10</v>
      </c>
      <c r="I116" s="1">
        <f t="shared" si="1"/>
        <v>230</v>
      </c>
      <c r="J116" s="1"/>
      <c r="K116" s="1"/>
      <c r="L116" s="1"/>
      <c r="M116" s="1"/>
      <c r="N116" s="1"/>
    </row>
    <row r="117" spans="2:14" x14ac:dyDescent="0.25">
      <c r="B117" s="1"/>
      <c r="C117" s="1" t="s">
        <v>12</v>
      </c>
      <c r="D117" s="1"/>
      <c r="E117" s="1">
        <v>2</v>
      </c>
      <c r="F117" s="1">
        <v>22.42</v>
      </c>
      <c r="G117" s="1"/>
      <c r="H117" s="1">
        <v>10</v>
      </c>
      <c r="I117" s="1">
        <f t="shared" si="1"/>
        <v>448.40000000000003</v>
      </c>
      <c r="J117" s="1"/>
      <c r="K117" s="1"/>
      <c r="L117" s="1"/>
      <c r="M117" s="1"/>
      <c r="N117" s="1"/>
    </row>
    <row r="118" spans="2:14" x14ac:dyDescent="0.25">
      <c r="B118" s="1"/>
      <c r="C118" s="1" t="s">
        <v>14</v>
      </c>
      <c r="D118" s="1"/>
      <c r="E118" s="1">
        <v>-2</v>
      </c>
      <c r="F118" s="1">
        <v>3</v>
      </c>
      <c r="G118" s="1"/>
      <c r="H118" s="1">
        <v>3.1</v>
      </c>
      <c r="I118" s="1">
        <f t="shared" si="1"/>
        <v>-18.600000000000001</v>
      </c>
      <c r="J118" s="1"/>
      <c r="K118" s="1"/>
      <c r="L118" s="1"/>
      <c r="M118" s="1"/>
      <c r="N118" s="1"/>
    </row>
    <row r="119" spans="2:14" x14ac:dyDescent="0.25">
      <c r="B119" s="1"/>
      <c r="C119" s="1" t="s">
        <v>14</v>
      </c>
      <c r="D119" s="1"/>
      <c r="E119" s="1">
        <v>-2</v>
      </c>
      <c r="F119" s="1">
        <v>1.1299999999999999</v>
      </c>
      <c r="G119" s="1"/>
      <c r="H119" s="1">
        <v>3.1</v>
      </c>
      <c r="I119" s="1">
        <f t="shared" si="1"/>
        <v>-7.0059999999999993</v>
      </c>
      <c r="J119" s="1"/>
      <c r="K119" s="1"/>
      <c r="L119" s="1"/>
      <c r="M119" s="1"/>
      <c r="N119" s="1"/>
    </row>
    <row r="120" spans="2:14" x14ac:dyDescent="0.25">
      <c r="B120" s="1"/>
      <c r="C120" s="1" t="s">
        <v>13</v>
      </c>
      <c r="D120" s="1"/>
      <c r="E120" s="1">
        <v>-1</v>
      </c>
      <c r="F120" s="1">
        <v>3.7</v>
      </c>
      <c r="G120" s="1"/>
      <c r="H120" s="1">
        <v>6.8</v>
      </c>
      <c r="I120" s="1">
        <f t="shared" si="1"/>
        <v>-25.16</v>
      </c>
      <c r="J120" s="1"/>
      <c r="K120" s="1"/>
      <c r="L120" s="1"/>
      <c r="M120" s="1"/>
      <c r="N120" s="1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5">
      <c r="B122" s="1" t="s">
        <v>31</v>
      </c>
      <c r="C122" s="1" t="s">
        <v>12</v>
      </c>
      <c r="D122" s="1" t="s">
        <v>27</v>
      </c>
      <c r="E122" s="1">
        <v>2</v>
      </c>
      <c r="F122" s="1">
        <v>28.97</v>
      </c>
      <c r="G122" s="1"/>
      <c r="H122" s="1">
        <v>13</v>
      </c>
      <c r="I122" s="1">
        <f t="shared" si="1"/>
        <v>753.22</v>
      </c>
      <c r="J122" s="1"/>
      <c r="K122" s="1"/>
      <c r="L122" s="1"/>
      <c r="M122" s="1"/>
      <c r="N122" s="1"/>
    </row>
    <row r="123" spans="2:14" x14ac:dyDescent="0.25">
      <c r="B123" s="1"/>
      <c r="C123" s="1" t="s">
        <v>12</v>
      </c>
      <c r="D123" s="1"/>
      <c r="E123" s="1">
        <v>2</v>
      </c>
      <c r="F123" s="1">
        <v>49.9</v>
      </c>
      <c r="G123" s="1"/>
      <c r="H123" s="1">
        <v>13</v>
      </c>
      <c r="I123" s="1">
        <f t="shared" si="1"/>
        <v>1297.3999999999999</v>
      </c>
      <c r="J123" s="1"/>
      <c r="K123" s="1"/>
      <c r="L123" s="1"/>
      <c r="M123" s="1"/>
      <c r="N123" s="1"/>
    </row>
    <row r="124" spans="2:14" x14ac:dyDescent="0.25">
      <c r="B124" s="1"/>
      <c r="C124" s="1" t="s">
        <v>12</v>
      </c>
      <c r="D124" s="1"/>
      <c r="E124" s="1">
        <v>2</v>
      </c>
      <c r="F124" s="1">
        <v>12</v>
      </c>
      <c r="G124" s="1"/>
      <c r="H124" s="1">
        <v>13</v>
      </c>
      <c r="I124" s="1">
        <f t="shared" si="1"/>
        <v>312</v>
      </c>
      <c r="J124" s="1"/>
      <c r="K124" s="1"/>
      <c r="L124" s="1"/>
      <c r="M124" s="1"/>
      <c r="N124" s="1"/>
    </row>
    <row r="125" spans="2:14" x14ac:dyDescent="0.25">
      <c r="B125" s="1"/>
      <c r="C125" s="1" t="s">
        <v>12</v>
      </c>
      <c r="D125" s="1"/>
      <c r="E125" s="1">
        <v>2</v>
      </c>
      <c r="F125" s="1">
        <v>8.1999999999999993</v>
      </c>
      <c r="G125" s="1"/>
      <c r="H125" s="1">
        <v>13</v>
      </c>
      <c r="I125" s="1">
        <f t="shared" si="1"/>
        <v>213.2</v>
      </c>
      <c r="J125" s="1"/>
      <c r="K125" s="1"/>
      <c r="L125" s="1"/>
      <c r="M125" s="1"/>
      <c r="N125" s="1"/>
    </row>
    <row r="126" spans="2:14" x14ac:dyDescent="0.25">
      <c r="B126" s="1"/>
      <c r="C126" s="1" t="s">
        <v>14</v>
      </c>
      <c r="D126" s="1"/>
      <c r="E126" s="1">
        <v>-8</v>
      </c>
      <c r="F126" s="1">
        <v>1.1299999999999999</v>
      </c>
      <c r="G126" s="1"/>
      <c r="H126" s="1">
        <v>3.1</v>
      </c>
      <c r="I126" s="1">
        <f t="shared" si="1"/>
        <v>-28.023999999999997</v>
      </c>
      <c r="J126" s="1"/>
      <c r="K126" s="1"/>
      <c r="L126" s="1"/>
      <c r="M126" s="1"/>
      <c r="N126" s="1"/>
    </row>
    <row r="127" spans="2:14" x14ac:dyDescent="0.25">
      <c r="B127" s="1" t="s">
        <v>19</v>
      </c>
      <c r="C127" s="1" t="s">
        <v>12</v>
      </c>
      <c r="D127" s="1" t="s">
        <v>27</v>
      </c>
      <c r="E127" s="1">
        <v>1</v>
      </c>
      <c r="F127" s="1">
        <v>17.440000000000001</v>
      </c>
      <c r="G127" s="1"/>
      <c r="H127" s="1">
        <v>10</v>
      </c>
      <c r="I127" s="1">
        <f t="shared" si="1"/>
        <v>174.4</v>
      </c>
      <c r="J127" s="1"/>
      <c r="K127" s="1"/>
      <c r="L127" s="1"/>
      <c r="M127" s="1"/>
      <c r="N127" s="1"/>
    </row>
    <row r="128" spans="2:14" x14ac:dyDescent="0.25">
      <c r="B128" s="1"/>
      <c r="C128" s="1" t="s">
        <v>12</v>
      </c>
      <c r="D128" s="1"/>
      <c r="E128" s="1">
        <v>1</v>
      </c>
      <c r="F128" s="1">
        <v>10.26</v>
      </c>
      <c r="G128" s="1"/>
      <c r="H128" s="1">
        <v>10</v>
      </c>
      <c r="I128" s="1">
        <f t="shared" si="1"/>
        <v>102.6</v>
      </c>
      <c r="J128" s="1"/>
      <c r="K128" s="1"/>
      <c r="L128" s="1"/>
      <c r="M128" s="1"/>
      <c r="N128" s="1"/>
    </row>
    <row r="129" spans="2:14" x14ac:dyDescent="0.25">
      <c r="B129" s="1" t="s">
        <v>48</v>
      </c>
      <c r="C129" s="1" t="s">
        <v>12</v>
      </c>
      <c r="D129" s="1" t="s">
        <v>27</v>
      </c>
      <c r="E129" s="1">
        <v>2</v>
      </c>
      <c r="F129" s="1">
        <v>11.05</v>
      </c>
      <c r="G129" s="1"/>
      <c r="H129" s="1">
        <v>10</v>
      </c>
      <c r="I129" s="1">
        <f t="shared" si="1"/>
        <v>221</v>
      </c>
      <c r="J129" s="1"/>
      <c r="K129" s="1"/>
      <c r="L129" s="1"/>
      <c r="M129" s="1"/>
      <c r="N129" s="1"/>
    </row>
    <row r="130" spans="2:14" x14ac:dyDescent="0.25">
      <c r="B130" s="1"/>
      <c r="C130" s="1" t="s">
        <v>12</v>
      </c>
      <c r="D130" s="1"/>
      <c r="E130" s="1">
        <v>1</v>
      </c>
      <c r="F130" s="1">
        <v>22.5</v>
      </c>
      <c r="G130" s="1"/>
      <c r="H130" s="1">
        <v>10</v>
      </c>
      <c r="I130" s="1">
        <f t="shared" si="1"/>
        <v>225</v>
      </c>
      <c r="J130" s="1"/>
      <c r="K130" s="1"/>
      <c r="L130" s="1"/>
      <c r="M130" s="1"/>
      <c r="N130" s="1"/>
    </row>
    <row r="131" spans="2:14" s="4" customFormat="1" x14ac:dyDescent="0.25">
      <c r="B131" s="3" t="s">
        <v>18</v>
      </c>
      <c r="C131" s="3" t="s">
        <v>12</v>
      </c>
      <c r="D131" s="3" t="s">
        <v>32</v>
      </c>
      <c r="E131" s="3">
        <v>2</v>
      </c>
      <c r="F131" s="3">
        <v>82</v>
      </c>
      <c r="G131" s="3"/>
      <c r="H131" s="3">
        <v>10</v>
      </c>
      <c r="I131" s="3">
        <f t="shared" si="1"/>
        <v>1640</v>
      </c>
      <c r="J131" s="3"/>
      <c r="K131" s="3"/>
      <c r="L131" s="3"/>
      <c r="M131" s="3"/>
      <c r="N131" s="3"/>
    </row>
    <row r="132" spans="2:14" x14ac:dyDescent="0.25">
      <c r="B132" s="1"/>
      <c r="C132" s="1" t="s">
        <v>12</v>
      </c>
      <c r="D132" s="1"/>
      <c r="E132" s="1">
        <v>2</v>
      </c>
      <c r="F132" s="1">
        <v>22.1</v>
      </c>
      <c r="G132" s="1"/>
      <c r="H132" s="1">
        <v>10</v>
      </c>
      <c r="I132" s="1">
        <f t="shared" si="1"/>
        <v>442</v>
      </c>
      <c r="J132" s="1"/>
      <c r="K132" s="1"/>
      <c r="L132" s="1"/>
      <c r="M132" s="1"/>
      <c r="N132" s="1"/>
    </row>
    <row r="133" spans="2:14" x14ac:dyDescent="0.25">
      <c r="B133" s="1"/>
      <c r="C133" s="1" t="s">
        <v>14</v>
      </c>
      <c r="D133" s="1"/>
      <c r="E133" s="1">
        <v>-3</v>
      </c>
      <c r="F133" s="1">
        <v>3.83</v>
      </c>
      <c r="G133" s="1"/>
      <c r="H133" s="1">
        <v>2.58</v>
      </c>
      <c r="I133" s="1">
        <f t="shared" si="1"/>
        <v>-29.644200000000001</v>
      </c>
      <c r="J133" s="1"/>
      <c r="K133" s="1"/>
      <c r="L133" s="1"/>
      <c r="M133" s="1"/>
      <c r="N133" s="1"/>
    </row>
    <row r="134" spans="2:14" x14ac:dyDescent="0.25">
      <c r="B134" s="1"/>
      <c r="C134" s="1" t="s">
        <v>14</v>
      </c>
      <c r="D134" s="1"/>
      <c r="E134" s="1">
        <v>-1</v>
      </c>
      <c r="F134" s="1">
        <v>6</v>
      </c>
      <c r="G134" s="1"/>
      <c r="H134" s="1">
        <v>3.9</v>
      </c>
      <c r="I134" s="1">
        <f t="shared" si="1"/>
        <v>-23.4</v>
      </c>
      <c r="J134" s="1"/>
      <c r="K134" s="1"/>
      <c r="L134" s="1"/>
      <c r="M134" s="1"/>
      <c r="N134" s="1"/>
    </row>
    <row r="135" spans="2:14" x14ac:dyDescent="0.25">
      <c r="B135" s="1"/>
      <c r="C135" s="1" t="s">
        <v>14</v>
      </c>
      <c r="D135" s="1"/>
      <c r="E135" s="1">
        <v>-9</v>
      </c>
      <c r="F135" s="1">
        <v>7</v>
      </c>
      <c r="G135" s="1"/>
      <c r="H135" s="1">
        <v>3.9</v>
      </c>
      <c r="I135" s="1">
        <f t="shared" si="1"/>
        <v>-245.7</v>
      </c>
      <c r="J135" s="1"/>
      <c r="K135" s="1"/>
      <c r="L135" s="1"/>
      <c r="M135" s="1"/>
      <c r="N135" s="1"/>
    </row>
    <row r="136" spans="2:14" x14ac:dyDescent="0.25">
      <c r="B136" s="1"/>
      <c r="C136" s="1" t="s">
        <v>13</v>
      </c>
      <c r="D136" s="1"/>
      <c r="E136" s="1">
        <v>-2</v>
      </c>
      <c r="F136" s="1">
        <v>3.8</v>
      </c>
      <c r="G136" s="1"/>
      <c r="H136" s="1">
        <v>3.1</v>
      </c>
      <c r="I136" s="1">
        <f t="shared" si="1"/>
        <v>-23.56</v>
      </c>
      <c r="J136" s="1"/>
      <c r="K136" s="1"/>
      <c r="L136" s="1"/>
      <c r="M136" s="1"/>
      <c r="N136" s="1"/>
    </row>
    <row r="137" spans="2:14" x14ac:dyDescent="0.25">
      <c r="B137" s="1"/>
      <c r="C137" s="1" t="s">
        <v>13</v>
      </c>
      <c r="D137" s="1"/>
      <c r="E137" s="1">
        <v>-2</v>
      </c>
      <c r="F137" s="1">
        <v>2.5</v>
      </c>
      <c r="G137" s="1"/>
      <c r="H137" s="1">
        <v>6.8</v>
      </c>
      <c r="I137" s="1">
        <f t="shared" si="1"/>
        <v>-34</v>
      </c>
      <c r="J137" s="1"/>
      <c r="K137" s="1"/>
      <c r="L137" s="1"/>
      <c r="M137" s="1"/>
      <c r="N137" s="1"/>
    </row>
    <row r="138" spans="2:14" x14ac:dyDescent="0.25">
      <c r="B138" s="1" t="s">
        <v>34</v>
      </c>
      <c r="C138" s="1" t="s">
        <v>12</v>
      </c>
      <c r="D138" s="1" t="s">
        <v>32</v>
      </c>
      <c r="E138" s="1">
        <v>1</v>
      </c>
      <c r="F138" s="1">
        <v>8</v>
      </c>
      <c r="G138" s="1"/>
      <c r="H138" s="1">
        <v>10</v>
      </c>
      <c r="I138" s="1">
        <f t="shared" si="1"/>
        <v>80</v>
      </c>
      <c r="J138" s="1"/>
      <c r="K138" s="1"/>
      <c r="L138" s="1"/>
      <c r="M138" s="1"/>
      <c r="N138" s="1"/>
    </row>
    <row r="139" spans="2:14" x14ac:dyDescent="0.25">
      <c r="B139" s="1"/>
      <c r="C139" s="1" t="s">
        <v>12</v>
      </c>
      <c r="D139" s="1"/>
      <c r="E139" s="1">
        <v>2</v>
      </c>
      <c r="F139" s="1">
        <v>14</v>
      </c>
      <c r="G139" s="1"/>
      <c r="H139" s="1">
        <v>10</v>
      </c>
      <c r="I139" s="1">
        <f t="shared" si="1"/>
        <v>280</v>
      </c>
      <c r="J139" s="1"/>
      <c r="K139" s="1"/>
      <c r="L139" s="1"/>
      <c r="M139" s="1"/>
      <c r="N139" s="1"/>
    </row>
    <row r="140" spans="2:14" x14ac:dyDescent="0.25">
      <c r="B140" s="1" t="s">
        <v>35</v>
      </c>
      <c r="C140" s="1" t="s">
        <v>12</v>
      </c>
      <c r="D140" s="1" t="s">
        <v>32</v>
      </c>
      <c r="E140" s="1">
        <v>2</v>
      </c>
      <c r="F140" s="1">
        <v>12</v>
      </c>
      <c r="G140" s="1"/>
      <c r="H140" s="1">
        <v>10</v>
      </c>
      <c r="I140" s="1">
        <f t="shared" si="1"/>
        <v>240</v>
      </c>
      <c r="J140" s="1"/>
      <c r="K140" s="1"/>
      <c r="L140" s="1"/>
      <c r="M140" s="1"/>
      <c r="N140" s="1"/>
    </row>
    <row r="141" spans="2:14" x14ac:dyDescent="0.25">
      <c r="B141" s="1"/>
      <c r="C141" s="1" t="s">
        <v>12</v>
      </c>
      <c r="D141" s="1"/>
      <c r="E141" s="1">
        <v>2</v>
      </c>
      <c r="F141" s="1">
        <v>14</v>
      </c>
      <c r="G141" s="1"/>
      <c r="H141" s="1">
        <v>10</v>
      </c>
      <c r="I141" s="1">
        <f t="shared" si="1"/>
        <v>280</v>
      </c>
      <c r="J141" s="1"/>
      <c r="K141" s="1"/>
      <c r="L141" s="1"/>
      <c r="M141" s="1"/>
      <c r="N141" s="1"/>
    </row>
    <row r="142" spans="2:14" x14ac:dyDescent="0.25">
      <c r="B142" s="3" t="s">
        <v>36</v>
      </c>
      <c r="C142" s="1" t="s">
        <v>12</v>
      </c>
      <c r="D142" s="1" t="s">
        <v>32</v>
      </c>
      <c r="E142" s="1">
        <v>2</v>
      </c>
      <c r="F142" s="1">
        <v>10</v>
      </c>
      <c r="G142" s="1"/>
      <c r="H142" s="1">
        <v>10</v>
      </c>
      <c r="I142" s="1">
        <f t="shared" si="1"/>
        <v>200</v>
      </c>
      <c r="J142" s="1"/>
      <c r="K142" s="1"/>
      <c r="L142" s="1"/>
      <c r="M142" s="1"/>
      <c r="N142" s="1"/>
    </row>
    <row r="143" spans="2:14" x14ac:dyDescent="0.25">
      <c r="B143" s="1"/>
      <c r="C143" s="1" t="s">
        <v>12</v>
      </c>
      <c r="D143" s="1"/>
      <c r="E143" s="1">
        <v>2</v>
      </c>
      <c r="F143" s="1">
        <v>10</v>
      </c>
      <c r="G143" s="1"/>
      <c r="H143" s="1">
        <v>10</v>
      </c>
      <c r="I143" s="1">
        <f t="shared" si="1"/>
        <v>200</v>
      </c>
      <c r="J143" s="1"/>
      <c r="K143" s="1"/>
      <c r="L143" s="1"/>
      <c r="M143" s="1"/>
      <c r="N143" s="1"/>
    </row>
    <row r="144" spans="2:14" x14ac:dyDescent="0.25">
      <c r="B144" s="1" t="s">
        <v>37</v>
      </c>
      <c r="C144" s="1" t="s">
        <v>12</v>
      </c>
      <c r="D144" s="1" t="s">
        <v>32</v>
      </c>
      <c r="E144" s="1">
        <v>2</v>
      </c>
      <c r="F144" s="1">
        <v>10</v>
      </c>
      <c r="G144" s="1"/>
      <c r="H144" s="1">
        <v>10</v>
      </c>
      <c r="I144" s="1">
        <f t="shared" si="1"/>
        <v>200</v>
      </c>
      <c r="J144" s="1"/>
      <c r="K144" s="1"/>
      <c r="L144" s="1"/>
      <c r="M144" s="1"/>
      <c r="N144" s="1"/>
    </row>
    <row r="145" spans="2:14" x14ac:dyDescent="0.25">
      <c r="B145" s="1"/>
      <c r="C145" s="1" t="s">
        <v>12</v>
      </c>
      <c r="D145" s="1"/>
      <c r="E145" s="1">
        <v>2</v>
      </c>
      <c r="F145" s="1">
        <v>10</v>
      </c>
      <c r="G145" s="1"/>
      <c r="H145" s="1">
        <v>10</v>
      </c>
      <c r="I145" s="1">
        <f t="shared" si="1"/>
        <v>200</v>
      </c>
      <c r="J145" s="1"/>
      <c r="K145" s="1"/>
      <c r="L145" s="1"/>
      <c r="M145" s="1"/>
      <c r="N145" s="1"/>
    </row>
    <row r="146" spans="2:14" x14ac:dyDescent="0.25">
      <c r="B146" s="1" t="s">
        <v>38</v>
      </c>
      <c r="C146" s="1" t="s">
        <v>12</v>
      </c>
      <c r="D146" s="1" t="s">
        <v>32</v>
      </c>
      <c r="E146" s="1">
        <v>2</v>
      </c>
      <c r="F146" s="1">
        <v>14.17</v>
      </c>
      <c r="G146" s="1"/>
      <c r="H146" s="1">
        <v>10</v>
      </c>
      <c r="I146" s="1">
        <f t="shared" si="1"/>
        <v>283.39999999999998</v>
      </c>
      <c r="J146" s="1"/>
      <c r="K146" s="1"/>
      <c r="L146" s="1"/>
      <c r="M146" s="1"/>
      <c r="N146" s="1"/>
    </row>
    <row r="147" spans="2:14" x14ac:dyDescent="0.25">
      <c r="B147" s="1"/>
      <c r="C147" s="1" t="s">
        <v>12</v>
      </c>
      <c r="D147" s="1"/>
      <c r="E147" s="1">
        <v>2</v>
      </c>
      <c r="F147" s="1">
        <v>16.8</v>
      </c>
      <c r="G147" s="1"/>
      <c r="H147" s="1">
        <v>10</v>
      </c>
      <c r="I147" s="1">
        <f t="shared" si="1"/>
        <v>336</v>
      </c>
      <c r="J147" s="1"/>
      <c r="K147" s="1"/>
      <c r="L147" s="1"/>
      <c r="M147" s="1"/>
      <c r="N147" s="1"/>
    </row>
    <row r="148" spans="2:14" x14ac:dyDescent="0.25">
      <c r="B148" s="1" t="s">
        <v>39</v>
      </c>
      <c r="C148" s="1" t="s">
        <v>12</v>
      </c>
      <c r="D148" s="1" t="s">
        <v>32</v>
      </c>
      <c r="E148" s="1">
        <v>2</v>
      </c>
      <c r="F148" s="1">
        <v>14.17</v>
      </c>
      <c r="G148" s="1"/>
      <c r="H148" s="1">
        <v>10</v>
      </c>
      <c r="I148" s="1">
        <f t="shared" si="1"/>
        <v>283.39999999999998</v>
      </c>
      <c r="J148" s="1"/>
      <c r="K148" s="1"/>
      <c r="L148" s="1"/>
      <c r="M148" s="1"/>
      <c r="N148" s="1"/>
    </row>
    <row r="149" spans="2:14" x14ac:dyDescent="0.25">
      <c r="B149" s="1"/>
      <c r="C149" s="1" t="s">
        <v>12</v>
      </c>
      <c r="D149" s="1"/>
      <c r="E149" s="1">
        <v>2</v>
      </c>
      <c r="F149" s="1">
        <v>6</v>
      </c>
      <c r="G149" s="1"/>
      <c r="H149" s="1">
        <v>10</v>
      </c>
      <c r="I149" s="1">
        <f t="shared" si="1"/>
        <v>120</v>
      </c>
      <c r="J149" s="1"/>
      <c r="K149" s="1"/>
      <c r="L149" s="1"/>
      <c r="M149" s="1"/>
      <c r="N149" s="1"/>
    </row>
    <row r="150" spans="2:14" x14ac:dyDescent="0.25">
      <c r="B150" s="3" t="s">
        <v>19</v>
      </c>
      <c r="C150" s="1" t="s">
        <v>12</v>
      </c>
      <c r="D150" s="1" t="s">
        <v>32</v>
      </c>
      <c r="E150" s="1">
        <v>1</v>
      </c>
      <c r="F150" s="1">
        <v>17.440000000000001</v>
      </c>
      <c r="G150" s="1"/>
      <c r="H150" s="1">
        <v>10</v>
      </c>
      <c r="I150" s="1">
        <f t="shared" si="1"/>
        <v>174.4</v>
      </c>
      <c r="J150" s="1"/>
      <c r="K150" s="1"/>
      <c r="L150" s="1"/>
      <c r="M150" s="1"/>
      <c r="N150" s="1"/>
    </row>
    <row r="151" spans="2:14" x14ac:dyDescent="0.25">
      <c r="B151" s="1"/>
      <c r="C151" s="1" t="s">
        <v>12</v>
      </c>
      <c r="D151" s="1"/>
      <c r="E151" s="1">
        <v>1</v>
      </c>
      <c r="F151" s="1">
        <v>10.26</v>
      </c>
      <c r="G151" s="1"/>
      <c r="H151" s="1">
        <v>10</v>
      </c>
      <c r="I151" s="1">
        <f t="shared" si="1"/>
        <v>102.6</v>
      </c>
      <c r="J151" s="1"/>
      <c r="K151" s="1"/>
      <c r="L151" s="1"/>
      <c r="M151" s="1"/>
      <c r="N151" s="1"/>
    </row>
    <row r="152" spans="2:14" x14ac:dyDescent="0.25">
      <c r="B152" s="1" t="s">
        <v>42</v>
      </c>
      <c r="C152" s="1" t="s">
        <v>12</v>
      </c>
      <c r="D152" s="1" t="s">
        <v>40</v>
      </c>
      <c r="E152" s="1">
        <v>4</v>
      </c>
      <c r="F152" s="1">
        <v>82</v>
      </c>
      <c r="G152" s="1"/>
      <c r="H152" s="1">
        <v>10</v>
      </c>
      <c r="I152" s="1">
        <f>H152*F152*E152</f>
        <v>3280</v>
      </c>
      <c r="J152" s="1"/>
      <c r="K152" s="1"/>
      <c r="L152" s="1"/>
      <c r="M152" s="1"/>
      <c r="N152" s="1"/>
    </row>
    <row r="153" spans="2:14" x14ac:dyDescent="0.25">
      <c r="B153" s="1" t="s">
        <v>42</v>
      </c>
      <c r="C153" s="1" t="s">
        <v>12</v>
      </c>
      <c r="D153" s="1" t="s">
        <v>40</v>
      </c>
      <c r="E153" s="1">
        <v>2</v>
      </c>
      <c r="F153" s="1">
        <v>44.4</v>
      </c>
      <c r="G153" s="1"/>
      <c r="H153" s="1">
        <v>10</v>
      </c>
      <c r="I153" s="1">
        <f t="shared" ref="I153:I168" si="2">H153*F153*E153</f>
        <v>888</v>
      </c>
      <c r="J153" s="1"/>
      <c r="K153" s="1"/>
      <c r="L153" s="1"/>
      <c r="M153" s="1"/>
      <c r="N153" s="1"/>
    </row>
    <row r="154" spans="2:14" x14ac:dyDescent="0.25">
      <c r="B154" s="1" t="s">
        <v>43</v>
      </c>
      <c r="C154" s="1" t="s">
        <v>12</v>
      </c>
      <c r="D154" s="1" t="s">
        <v>40</v>
      </c>
      <c r="E154" s="1">
        <v>10</v>
      </c>
      <c r="F154" s="1">
        <v>9.3000000000000007</v>
      </c>
      <c r="G154" s="1"/>
      <c r="H154" s="1">
        <v>10</v>
      </c>
      <c r="I154" s="1">
        <f t="shared" si="2"/>
        <v>930</v>
      </c>
      <c r="J154" s="1"/>
      <c r="K154" s="1"/>
      <c r="L154" s="1"/>
      <c r="M154" s="1"/>
      <c r="N154" s="1"/>
    </row>
    <row r="155" spans="2:14" x14ac:dyDescent="0.25">
      <c r="B155" s="1" t="s">
        <v>44</v>
      </c>
      <c r="C155" s="1" t="s">
        <v>12</v>
      </c>
      <c r="D155" s="1" t="s">
        <v>40</v>
      </c>
      <c r="E155" s="1">
        <v>1</v>
      </c>
      <c r="F155" s="1">
        <v>5.6</v>
      </c>
      <c r="G155" s="1"/>
      <c r="H155" s="1">
        <v>10</v>
      </c>
      <c r="I155" s="1">
        <f t="shared" si="2"/>
        <v>56</v>
      </c>
      <c r="J155" s="1"/>
      <c r="K155" s="1"/>
      <c r="L155" s="1"/>
      <c r="M155" s="1"/>
      <c r="N155" s="1"/>
    </row>
    <row r="156" spans="2:14" x14ac:dyDescent="0.25">
      <c r="B156" s="3" t="s">
        <v>45</v>
      </c>
      <c r="C156" s="3" t="s">
        <v>47</v>
      </c>
      <c r="D156" s="1" t="s">
        <v>40</v>
      </c>
      <c r="E156" s="1">
        <v>18</v>
      </c>
      <c r="F156" s="1">
        <v>2.2999999999999998</v>
      </c>
      <c r="G156" s="1"/>
      <c r="H156" s="1">
        <v>6.7</v>
      </c>
      <c r="I156" s="1">
        <f t="shared" si="2"/>
        <v>277.38</v>
      </c>
      <c r="J156" s="1"/>
      <c r="K156" s="1"/>
      <c r="L156" s="1"/>
      <c r="M156" s="1"/>
      <c r="N156" s="1"/>
    </row>
    <row r="157" spans="2:14" x14ac:dyDescent="0.25">
      <c r="B157" s="3" t="s">
        <v>46</v>
      </c>
      <c r="C157" s="3" t="s">
        <v>47</v>
      </c>
      <c r="D157" s="1" t="s">
        <v>40</v>
      </c>
      <c r="E157" s="1">
        <v>18</v>
      </c>
      <c r="F157" s="1">
        <v>2</v>
      </c>
      <c r="G157" s="1"/>
      <c r="H157" s="1">
        <v>3.8</v>
      </c>
      <c r="I157" s="1">
        <f t="shared" si="2"/>
        <v>136.79999999999998</v>
      </c>
      <c r="J157" s="1"/>
      <c r="K157" s="1"/>
      <c r="L157" s="1"/>
      <c r="M157" s="1"/>
      <c r="N157" s="1"/>
    </row>
    <row r="158" spans="2:14" x14ac:dyDescent="0.25">
      <c r="B158" s="3" t="s">
        <v>19</v>
      </c>
      <c r="C158" s="1" t="s">
        <v>12</v>
      </c>
      <c r="D158" s="1" t="s">
        <v>40</v>
      </c>
      <c r="E158" s="1">
        <v>1</v>
      </c>
      <c r="F158" s="1">
        <v>17.440000000000001</v>
      </c>
      <c r="G158" s="1"/>
      <c r="H158" s="1">
        <v>10</v>
      </c>
      <c r="I158" s="1">
        <f t="shared" ref="I158:I159" si="3">E158*F158*H158</f>
        <v>174.4</v>
      </c>
      <c r="J158" s="1"/>
      <c r="K158" s="1"/>
      <c r="L158" s="1"/>
      <c r="M158" s="1"/>
      <c r="N158" s="1"/>
    </row>
    <row r="159" spans="2:14" x14ac:dyDescent="0.25">
      <c r="B159" s="1"/>
      <c r="C159" s="1" t="s">
        <v>12</v>
      </c>
      <c r="D159" s="1"/>
      <c r="E159" s="1">
        <v>1</v>
      </c>
      <c r="F159" s="1">
        <v>10.26</v>
      </c>
      <c r="G159" s="1"/>
      <c r="H159" s="1">
        <v>10</v>
      </c>
      <c r="I159" s="1">
        <f t="shared" si="3"/>
        <v>102.6</v>
      </c>
      <c r="J159" s="1"/>
      <c r="K159" s="1"/>
      <c r="L159" s="1"/>
      <c r="M159" s="1"/>
      <c r="N159" s="1"/>
    </row>
    <row r="160" spans="2:14" x14ac:dyDescent="0.25">
      <c r="B160" s="1"/>
      <c r="C160" s="1"/>
      <c r="D160" s="1"/>
      <c r="E160" s="1"/>
      <c r="F160" s="1"/>
      <c r="G160" s="1"/>
      <c r="H160" s="1"/>
      <c r="I160" s="1">
        <f t="shared" si="2"/>
        <v>0</v>
      </c>
      <c r="J160" s="1"/>
      <c r="K160" s="1"/>
      <c r="L160" s="1"/>
      <c r="M160" s="1"/>
      <c r="N160" s="1"/>
    </row>
    <row r="161" spans="2:14" x14ac:dyDescent="0.25">
      <c r="B161" s="1"/>
      <c r="C161" s="1"/>
      <c r="D161" s="1"/>
      <c r="E161" s="1"/>
      <c r="F161" s="1"/>
      <c r="G161" s="1"/>
      <c r="H161" s="1"/>
      <c r="I161" s="1">
        <f t="shared" si="2"/>
        <v>0</v>
      </c>
      <c r="J161" s="1"/>
      <c r="K161" s="1"/>
      <c r="L161" s="1"/>
      <c r="M161" s="1"/>
      <c r="N161" s="1"/>
    </row>
    <row r="162" spans="2:14" x14ac:dyDescent="0.25">
      <c r="B162" s="1"/>
      <c r="C162" s="1"/>
      <c r="D162" s="1"/>
      <c r="E162" s="1"/>
      <c r="F162" s="1"/>
      <c r="G162" s="1"/>
      <c r="H162" s="1"/>
      <c r="I162" s="1">
        <f t="shared" si="2"/>
        <v>0</v>
      </c>
      <c r="J162" s="1"/>
      <c r="K162" s="1"/>
      <c r="L162" s="1"/>
      <c r="M162" s="1"/>
      <c r="N162" s="1"/>
    </row>
    <row r="163" spans="2:14" x14ac:dyDescent="0.25">
      <c r="B163" s="1"/>
      <c r="C163" s="1"/>
      <c r="D163" s="1"/>
      <c r="E163" s="1"/>
      <c r="F163" s="1"/>
      <c r="G163" s="1"/>
      <c r="H163" s="1"/>
      <c r="I163" s="1">
        <f t="shared" si="2"/>
        <v>0</v>
      </c>
      <c r="J163" s="1"/>
      <c r="K163" s="1"/>
      <c r="L163" s="1"/>
      <c r="M163" s="1"/>
      <c r="N163" s="1"/>
    </row>
    <row r="164" spans="2:14" x14ac:dyDescent="0.25">
      <c r="B164" s="1"/>
      <c r="C164" s="1"/>
      <c r="D164" s="1"/>
      <c r="E164" s="1"/>
      <c r="F164" s="1"/>
      <c r="G164" s="1"/>
      <c r="H164" s="1"/>
      <c r="I164" s="1">
        <f t="shared" si="2"/>
        <v>0</v>
      </c>
      <c r="J164" s="1"/>
      <c r="K164" s="1"/>
      <c r="L164" s="1"/>
      <c r="M164" s="1"/>
      <c r="N164" s="1"/>
    </row>
    <row r="165" spans="2:14" x14ac:dyDescent="0.25">
      <c r="B165" s="1"/>
      <c r="C165" s="1"/>
      <c r="D165" s="1"/>
      <c r="E165" s="1"/>
      <c r="F165" s="1"/>
      <c r="G165" s="1"/>
      <c r="H165" s="1"/>
      <c r="I165" s="1">
        <f t="shared" si="2"/>
        <v>0</v>
      </c>
      <c r="J165" s="1"/>
      <c r="K165" s="1"/>
      <c r="L165" s="1"/>
      <c r="M165" s="1"/>
      <c r="N165" s="1"/>
    </row>
    <row r="166" spans="2:14" x14ac:dyDescent="0.25">
      <c r="B166" s="1"/>
      <c r="C166" s="1"/>
      <c r="D166" s="1"/>
      <c r="E166" s="1"/>
      <c r="F166" s="1"/>
      <c r="G166" s="1"/>
      <c r="H166" s="1"/>
      <c r="I166" s="1">
        <f t="shared" si="2"/>
        <v>0</v>
      </c>
      <c r="J166" s="1"/>
      <c r="K166" s="1"/>
      <c r="L166" s="1"/>
      <c r="M166" s="1"/>
      <c r="N166" s="1"/>
    </row>
    <row r="167" spans="2:14" x14ac:dyDescent="0.25">
      <c r="B167" s="1"/>
      <c r="C167" s="1"/>
      <c r="D167" s="1"/>
      <c r="E167" s="1"/>
      <c r="F167" s="1"/>
      <c r="G167" s="1"/>
      <c r="H167" s="1"/>
      <c r="I167" s="1">
        <f t="shared" si="2"/>
        <v>0</v>
      </c>
      <c r="J167" s="1"/>
      <c r="K167" s="1"/>
      <c r="L167" s="1"/>
      <c r="M167" s="1"/>
      <c r="N167" s="1"/>
    </row>
    <row r="168" spans="2:14" x14ac:dyDescent="0.25">
      <c r="B168" s="1"/>
      <c r="C168" s="1"/>
      <c r="D168" s="1"/>
      <c r="E168" s="1"/>
      <c r="F168" s="1"/>
      <c r="G168" s="1"/>
      <c r="H168" s="1"/>
      <c r="I168" s="1">
        <f t="shared" si="2"/>
        <v>0</v>
      </c>
      <c r="J168" s="1"/>
      <c r="K168" s="1"/>
      <c r="L168" s="1"/>
      <c r="M168" s="1"/>
      <c r="N168" s="1"/>
    </row>
  </sheetData>
  <mergeCells count="1">
    <mergeCell ref="B5:J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tabSelected="1" workbookViewId="0">
      <selection activeCell="H15" sqref="H15"/>
    </sheetView>
  </sheetViews>
  <sheetFormatPr defaultRowHeight="15" x14ac:dyDescent="0.25"/>
  <cols>
    <col min="1" max="1" width="13.140625" customWidth="1"/>
    <col min="2" max="2" width="11" customWidth="1"/>
    <col min="3" max="3" width="9.42578125" bestFit="1" customWidth="1"/>
    <col min="4" max="4" width="9.42578125" customWidth="1"/>
    <col min="5" max="5" width="19.5703125" customWidth="1"/>
    <col min="6" max="6" width="20.42578125" bestFit="1" customWidth="1"/>
    <col min="7" max="7" width="9.5703125" bestFit="1" customWidth="1"/>
    <col min="8" max="8" width="14.28515625" bestFit="1" customWidth="1"/>
  </cols>
  <sheetData>
    <row r="4" spans="1:8" x14ac:dyDescent="0.25">
      <c r="A4" s="30"/>
      <c r="C4" s="80" t="s">
        <v>135</v>
      </c>
      <c r="D4" s="80"/>
      <c r="E4" s="80"/>
      <c r="F4" s="80"/>
      <c r="G4" s="80"/>
      <c r="H4" s="80"/>
    </row>
    <row r="5" spans="1:8" x14ac:dyDescent="0.25">
      <c r="A5" s="31"/>
      <c r="C5" s="1" t="s">
        <v>55</v>
      </c>
      <c r="D5" s="1" t="s">
        <v>140</v>
      </c>
      <c r="E5" s="1" t="s">
        <v>151</v>
      </c>
      <c r="F5" s="1" t="s">
        <v>150</v>
      </c>
      <c r="G5" s="1" t="s">
        <v>136</v>
      </c>
      <c r="H5" s="1" t="s">
        <v>114</v>
      </c>
    </row>
    <row r="6" spans="1:8" x14ac:dyDescent="0.25">
      <c r="A6" s="30"/>
      <c r="C6" s="1" t="s">
        <v>33</v>
      </c>
      <c r="D6" s="1" t="s">
        <v>142</v>
      </c>
      <c r="E6" s="74">
        <f>F6</f>
        <v>242547.91464989461</v>
      </c>
      <c r="F6" s="74">
        <f>Brickwork!J200</f>
        <v>242547.91464989461</v>
      </c>
      <c r="G6" s="74">
        <v>7</v>
      </c>
      <c r="H6" s="74">
        <f>G6*F6</f>
        <v>1697835.4025492622</v>
      </c>
    </row>
    <row r="7" spans="1:8" x14ac:dyDescent="0.25">
      <c r="A7" s="31"/>
      <c r="C7" s="1" t="s">
        <v>33</v>
      </c>
      <c r="D7" s="1" t="s">
        <v>141</v>
      </c>
      <c r="E7" s="74">
        <f>F7</f>
        <v>485.09582929978922</v>
      </c>
      <c r="F7" s="74">
        <f>Brickwork!J201</f>
        <v>485.09582929978922</v>
      </c>
      <c r="G7" s="74">
        <v>882</v>
      </c>
      <c r="H7" s="74">
        <f t="shared" ref="H7:H12" si="0">G7*F7</f>
        <v>427854.52144241409</v>
      </c>
    </row>
    <row r="8" spans="1:8" x14ac:dyDescent="0.25">
      <c r="A8" s="30"/>
      <c r="C8" s="1" t="s">
        <v>137</v>
      </c>
      <c r="D8" s="1" t="s">
        <v>143</v>
      </c>
      <c r="E8" s="74">
        <f>'MS and steel'!F35</f>
        <v>37255.285000000003</v>
      </c>
      <c r="F8" s="74">
        <f>'MS and steel'!F36</f>
        <v>27941.463750000003</v>
      </c>
      <c r="G8" s="74">
        <v>35</v>
      </c>
      <c r="H8" s="74">
        <f t="shared" si="0"/>
        <v>977951.23125000007</v>
      </c>
    </row>
    <row r="9" spans="1:8" x14ac:dyDescent="0.25">
      <c r="A9" s="31"/>
      <c r="C9" s="1" t="s">
        <v>138</v>
      </c>
      <c r="D9" s="1" t="s">
        <v>144</v>
      </c>
      <c r="E9" s="74">
        <v>89</v>
      </c>
      <c r="F9" s="74">
        <f>'Doors &amp; Windows'!D84</f>
        <v>89</v>
      </c>
      <c r="G9" s="74">
        <v>1500</v>
      </c>
      <c r="H9" s="74">
        <f t="shared" si="0"/>
        <v>133500</v>
      </c>
    </row>
    <row r="10" spans="1:8" x14ac:dyDescent="0.25">
      <c r="A10" s="30"/>
      <c r="C10" s="1" t="s">
        <v>139</v>
      </c>
      <c r="D10" s="1" t="s">
        <v>144</v>
      </c>
      <c r="E10" s="74">
        <f>'Doors &amp; Windows'!D85</f>
        <v>1421.24</v>
      </c>
      <c r="F10" s="74">
        <f>'Doors &amp; Windows'!F85</f>
        <v>710.62</v>
      </c>
      <c r="G10" s="74">
        <v>700</v>
      </c>
      <c r="H10" s="74">
        <f t="shared" si="0"/>
        <v>497434</v>
      </c>
    </row>
    <row r="11" spans="1:8" x14ac:dyDescent="0.25">
      <c r="A11" s="31"/>
      <c r="C11" s="1" t="s">
        <v>145</v>
      </c>
      <c r="D11" s="1" t="s">
        <v>141</v>
      </c>
      <c r="E11" s="74">
        <f>Concrete!J9</f>
        <v>2860.8131216380684</v>
      </c>
      <c r="F11" s="74">
        <f>Concrete!J10</f>
        <v>2145.6098412285514</v>
      </c>
      <c r="G11" s="74">
        <v>1060</v>
      </c>
      <c r="H11" s="74">
        <f t="shared" si="0"/>
        <v>2274346.4317022646</v>
      </c>
    </row>
    <row r="12" spans="1:8" x14ac:dyDescent="0.25">
      <c r="A12" s="31"/>
      <c r="C12" s="1" t="s">
        <v>146</v>
      </c>
      <c r="D12" s="1" t="s">
        <v>143</v>
      </c>
      <c r="E12" s="74">
        <f>Concrete!J14</f>
        <v>280717.28756073548</v>
      </c>
      <c r="F12" s="74">
        <f>Concrete!J15</f>
        <v>112286.9150242942</v>
      </c>
      <c r="G12" s="74">
        <v>30</v>
      </c>
      <c r="H12" s="74">
        <f t="shared" si="0"/>
        <v>3368607.4507288258</v>
      </c>
    </row>
    <row r="13" spans="1:8" x14ac:dyDescent="0.25">
      <c r="A13" s="31"/>
      <c r="C13" s="1"/>
      <c r="D13" s="1"/>
      <c r="E13" s="74"/>
      <c r="F13" s="74"/>
      <c r="G13" s="74"/>
      <c r="H13" s="74">
        <v>1200000</v>
      </c>
    </row>
    <row r="14" spans="1:8" x14ac:dyDescent="0.25">
      <c r="A14" s="31"/>
      <c r="C14" s="1"/>
      <c r="D14" s="1"/>
      <c r="E14" s="74"/>
      <c r="F14" s="74"/>
      <c r="G14" s="74"/>
      <c r="H14" s="74">
        <v>1000000</v>
      </c>
    </row>
    <row r="15" spans="1:8" x14ac:dyDescent="0.25">
      <c r="A15" s="31"/>
      <c r="C15" s="80" t="s">
        <v>152</v>
      </c>
      <c r="D15" s="80"/>
      <c r="E15" s="80"/>
      <c r="F15" s="80"/>
      <c r="G15" s="80"/>
      <c r="H15" s="73">
        <f>SUM(H6:H14)</f>
        <v>11577529.037672767</v>
      </c>
    </row>
    <row r="16" spans="1:8" x14ac:dyDescent="0.25">
      <c r="A16" s="30"/>
    </row>
    <row r="17" spans="1:1" x14ac:dyDescent="0.25">
      <c r="A17" s="31"/>
    </row>
    <row r="18" spans="1:1" x14ac:dyDescent="0.25">
      <c r="A18" s="31"/>
    </row>
    <row r="19" spans="1:1" x14ac:dyDescent="0.25">
      <c r="A19" s="31"/>
    </row>
    <row r="20" spans="1:1" x14ac:dyDescent="0.25">
      <c r="A20" s="31"/>
    </row>
    <row r="21" spans="1:1" x14ac:dyDescent="0.25">
      <c r="A21" s="31"/>
    </row>
    <row r="22" spans="1:1" x14ac:dyDescent="0.25">
      <c r="A22" s="30"/>
    </row>
  </sheetData>
  <mergeCells count="2">
    <mergeCell ref="C4:H4"/>
    <mergeCell ref="C15:G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02"/>
  <sheetViews>
    <sheetView topLeftCell="A187" zoomScaleNormal="100" workbookViewId="0">
      <selection activeCell="L202" sqref="L202"/>
    </sheetView>
  </sheetViews>
  <sheetFormatPr defaultRowHeight="15" x14ac:dyDescent="0.25"/>
  <cols>
    <col min="2" max="2" width="40.7109375" customWidth="1"/>
    <col min="3" max="3" width="17" customWidth="1"/>
    <col min="4" max="4" width="11.5703125" customWidth="1"/>
    <col min="8" max="8" width="10.5703125" bestFit="1" customWidth="1"/>
    <col min="9" max="9" width="14.85546875" bestFit="1" customWidth="1"/>
    <col min="10" max="10" width="25.5703125" customWidth="1"/>
    <col min="12" max="12" width="12.5703125" bestFit="1" customWidth="1"/>
  </cols>
  <sheetData>
    <row r="3" spans="2:10" ht="15.75" thickBot="1" x14ac:dyDescent="0.3"/>
    <row r="4" spans="2:10" ht="27.95" customHeight="1" thickBot="1" x14ac:dyDescent="0.3">
      <c r="B4" s="23" t="s">
        <v>56</v>
      </c>
      <c r="C4" s="24" t="s">
        <v>55</v>
      </c>
      <c r="D4" s="24" t="s">
        <v>0</v>
      </c>
      <c r="E4" s="24" t="s">
        <v>1</v>
      </c>
      <c r="F4" s="24" t="s">
        <v>58</v>
      </c>
      <c r="G4" s="24" t="s">
        <v>57</v>
      </c>
      <c r="H4" s="24" t="s">
        <v>4</v>
      </c>
      <c r="I4" s="24" t="s">
        <v>97</v>
      </c>
      <c r="J4" s="25" t="s">
        <v>6</v>
      </c>
    </row>
    <row r="5" spans="2:10" ht="23.25" customHeight="1" thickBot="1" x14ac:dyDescent="0.3">
      <c r="B5" s="81" t="s">
        <v>33</v>
      </c>
      <c r="C5" s="82"/>
      <c r="D5" s="82"/>
      <c r="E5" s="82"/>
      <c r="F5" s="82"/>
      <c r="G5" s="82"/>
      <c r="H5" s="82"/>
      <c r="I5" s="82"/>
      <c r="J5" s="83"/>
    </row>
    <row r="6" spans="2:10" ht="15.75" thickBot="1" x14ac:dyDescent="0.3">
      <c r="B6" s="86" t="s">
        <v>64</v>
      </c>
      <c r="C6" s="87"/>
      <c r="D6" s="87"/>
      <c r="E6" s="87"/>
      <c r="F6" s="87"/>
      <c r="G6" s="87"/>
      <c r="H6" s="87"/>
      <c r="I6" s="87"/>
      <c r="J6" s="88"/>
    </row>
    <row r="7" spans="2:10" x14ac:dyDescent="0.25">
      <c r="B7" s="32" t="s">
        <v>65</v>
      </c>
      <c r="C7" s="26" t="s">
        <v>12</v>
      </c>
      <c r="D7" s="26" t="s">
        <v>67</v>
      </c>
      <c r="E7" s="26">
        <v>2</v>
      </c>
      <c r="F7" s="26">
        <v>22.12</v>
      </c>
      <c r="G7" s="26"/>
      <c r="H7" s="26">
        <v>10</v>
      </c>
      <c r="I7" s="26">
        <f>H7*F7*E7</f>
        <v>442.40000000000003</v>
      </c>
      <c r="J7" s="26"/>
    </row>
    <row r="8" spans="2:10" x14ac:dyDescent="0.25">
      <c r="B8" s="32" t="s">
        <v>65</v>
      </c>
      <c r="C8" s="26" t="s">
        <v>12</v>
      </c>
      <c r="D8" s="26" t="s">
        <v>67</v>
      </c>
      <c r="E8" s="26">
        <v>2</v>
      </c>
      <c r="F8" s="26">
        <v>11.13</v>
      </c>
      <c r="G8" s="26"/>
      <c r="H8" s="26">
        <v>10</v>
      </c>
      <c r="I8" s="26">
        <f t="shared" ref="I8:I45" si="0">H8*F8*E8</f>
        <v>222.60000000000002</v>
      </c>
      <c r="J8" s="26"/>
    </row>
    <row r="9" spans="2:10" x14ac:dyDescent="0.25">
      <c r="B9" s="32" t="s">
        <v>66</v>
      </c>
      <c r="C9" s="26" t="s">
        <v>12</v>
      </c>
      <c r="D9" s="26" t="s">
        <v>67</v>
      </c>
      <c r="E9" s="27">
        <v>1</v>
      </c>
      <c r="F9" s="27">
        <v>22.12</v>
      </c>
      <c r="G9" s="27"/>
      <c r="H9" s="27">
        <v>10</v>
      </c>
      <c r="I9" s="26">
        <f t="shared" si="0"/>
        <v>221.20000000000002</v>
      </c>
      <c r="J9" s="27"/>
    </row>
    <row r="10" spans="2:10" x14ac:dyDescent="0.25">
      <c r="B10" s="32" t="s">
        <v>66</v>
      </c>
      <c r="C10" s="26" t="s">
        <v>12</v>
      </c>
      <c r="D10" s="26" t="s">
        <v>67</v>
      </c>
      <c r="E10" s="27">
        <v>2</v>
      </c>
      <c r="F10" s="27">
        <v>11.13</v>
      </c>
      <c r="G10" s="27"/>
      <c r="H10" s="27">
        <v>10</v>
      </c>
      <c r="I10" s="26">
        <f t="shared" si="0"/>
        <v>222.60000000000002</v>
      </c>
      <c r="J10" s="27"/>
    </row>
    <row r="11" spans="2:10" x14ac:dyDescent="0.25">
      <c r="B11" s="32" t="s">
        <v>66</v>
      </c>
      <c r="C11" s="26" t="s">
        <v>14</v>
      </c>
      <c r="D11" s="26" t="s">
        <v>67</v>
      </c>
      <c r="E11" s="27">
        <v>-1</v>
      </c>
      <c r="F11" s="27">
        <v>14.3</v>
      </c>
      <c r="G11" s="27"/>
      <c r="H11" s="27">
        <v>3</v>
      </c>
      <c r="I11" s="26">
        <f t="shared" si="0"/>
        <v>-42.900000000000006</v>
      </c>
      <c r="J11" s="27"/>
    </row>
    <row r="12" spans="2:10" x14ac:dyDescent="0.25">
      <c r="B12" s="32" t="s">
        <v>66</v>
      </c>
      <c r="C12" s="26" t="s">
        <v>14</v>
      </c>
      <c r="D12" s="26" t="s">
        <v>67</v>
      </c>
      <c r="E12" s="27">
        <v>-2</v>
      </c>
      <c r="F12" s="27">
        <v>3.6</v>
      </c>
      <c r="G12" s="27"/>
      <c r="H12" s="27">
        <v>3</v>
      </c>
      <c r="I12" s="26">
        <f t="shared" si="0"/>
        <v>-21.6</v>
      </c>
      <c r="J12" s="27"/>
    </row>
    <row r="13" spans="2:10" x14ac:dyDescent="0.25">
      <c r="B13" s="32" t="s">
        <v>66</v>
      </c>
      <c r="C13" s="26" t="s">
        <v>13</v>
      </c>
      <c r="D13" s="26" t="s">
        <v>67</v>
      </c>
      <c r="E13" s="27">
        <v>-2</v>
      </c>
      <c r="F13" s="27">
        <v>3.3</v>
      </c>
      <c r="G13" s="27"/>
      <c r="H13" s="27">
        <v>6.8</v>
      </c>
      <c r="I13" s="26">
        <f t="shared" si="0"/>
        <v>-44.879999999999995</v>
      </c>
      <c r="J13" s="27"/>
    </row>
    <row r="14" spans="2:10" x14ac:dyDescent="0.25">
      <c r="B14" s="33" t="s">
        <v>68</v>
      </c>
      <c r="C14" s="26" t="s">
        <v>12</v>
      </c>
      <c r="D14" s="26" t="s">
        <v>67</v>
      </c>
      <c r="E14" s="27">
        <v>1</v>
      </c>
      <c r="F14" s="27">
        <v>22.12</v>
      </c>
      <c r="G14" s="27"/>
      <c r="H14" s="27">
        <v>10</v>
      </c>
      <c r="I14" s="26">
        <f t="shared" si="0"/>
        <v>221.20000000000002</v>
      </c>
      <c r="J14" s="27"/>
    </row>
    <row r="15" spans="2:10" x14ac:dyDescent="0.25">
      <c r="B15" s="33" t="s">
        <v>68</v>
      </c>
      <c r="C15" s="26" t="s">
        <v>12</v>
      </c>
      <c r="D15" s="26" t="s">
        <v>67</v>
      </c>
      <c r="E15" s="27">
        <v>2</v>
      </c>
      <c r="F15" s="27">
        <v>11.13</v>
      </c>
      <c r="G15" s="27"/>
      <c r="H15" s="27">
        <v>10</v>
      </c>
      <c r="I15" s="26">
        <f t="shared" si="0"/>
        <v>222.60000000000002</v>
      </c>
      <c r="J15" s="27"/>
    </row>
    <row r="16" spans="2:10" x14ac:dyDescent="0.25">
      <c r="B16" s="33" t="s">
        <v>68</v>
      </c>
      <c r="C16" s="26" t="s">
        <v>14</v>
      </c>
      <c r="D16" s="26" t="s">
        <v>67</v>
      </c>
      <c r="E16" s="27">
        <v>-1</v>
      </c>
      <c r="F16" s="27">
        <v>14.3</v>
      </c>
      <c r="G16" s="27"/>
      <c r="H16" s="27">
        <v>3</v>
      </c>
      <c r="I16" s="26">
        <f t="shared" ref="I16:I18" si="1">H16*F16*E16</f>
        <v>-42.900000000000006</v>
      </c>
      <c r="J16" s="27"/>
    </row>
    <row r="17" spans="2:10" x14ac:dyDescent="0.25">
      <c r="B17" s="33" t="s">
        <v>68</v>
      </c>
      <c r="C17" s="26" t="s">
        <v>14</v>
      </c>
      <c r="D17" s="26" t="s">
        <v>67</v>
      </c>
      <c r="E17" s="27">
        <v>-2</v>
      </c>
      <c r="F17" s="27">
        <v>3.6</v>
      </c>
      <c r="G17" s="27"/>
      <c r="H17" s="27">
        <v>3</v>
      </c>
      <c r="I17" s="26">
        <f t="shared" si="1"/>
        <v>-21.6</v>
      </c>
      <c r="J17" s="27"/>
    </row>
    <row r="18" spans="2:10" x14ac:dyDescent="0.25">
      <c r="B18" s="33" t="s">
        <v>68</v>
      </c>
      <c r="C18" s="26" t="s">
        <v>13</v>
      </c>
      <c r="D18" s="26" t="s">
        <v>67</v>
      </c>
      <c r="E18" s="27">
        <v>-2</v>
      </c>
      <c r="F18" s="27">
        <v>3.3</v>
      </c>
      <c r="G18" s="27"/>
      <c r="H18" s="27">
        <v>6.8</v>
      </c>
      <c r="I18" s="26">
        <f t="shared" si="1"/>
        <v>-44.879999999999995</v>
      </c>
      <c r="J18" s="27"/>
    </row>
    <row r="19" spans="2:10" x14ac:dyDescent="0.25">
      <c r="B19" s="33" t="s">
        <v>69</v>
      </c>
      <c r="C19" s="26" t="s">
        <v>12</v>
      </c>
      <c r="D19" s="26" t="s">
        <v>67</v>
      </c>
      <c r="E19" s="27">
        <v>1</v>
      </c>
      <c r="F19" s="27">
        <v>22.12</v>
      </c>
      <c r="G19" s="27"/>
      <c r="H19" s="27">
        <v>10</v>
      </c>
      <c r="I19" s="26">
        <f t="shared" si="0"/>
        <v>221.20000000000002</v>
      </c>
      <c r="J19" s="27"/>
    </row>
    <row r="20" spans="2:10" x14ac:dyDescent="0.25">
      <c r="B20" s="33" t="s">
        <v>69</v>
      </c>
      <c r="C20" s="26" t="s">
        <v>12</v>
      </c>
      <c r="D20" s="26" t="s">
        <v>67</v>
      </c>
      <c r="E20" s="27">
        <v>2</v>
      </c>
      <c r="F20" s="27">
        <v>11.13</v>
      </c>
      <c r="G20" s="27"/>
      <c r="H20" s="27">
        <v>10</v>
      </c>
      <c r="I20" s="26">
        <f t="shared" si="0"/>
        <v>222.60000000000002</v>
      </c>
      <c r="J20" s="27"/>
    </row>
    <row r="21" spans="2:10" x14ac:dyDescent="0.25">
      <c r="B21" s="33" t="s">
        <v>69</v>
      </c>
      <c r="C21" s="26" t="s">
        <v>14</v>
      </c>
      <c r="D21" s="26" t="s">
        <v>67</v>
      </c>
      <c r="E21" s="27">
        <v>-2</v>
      </c>
      <c r="F21" s="27">
        <v>3.6</v>
      </c>
      <c r="G21" s="27"/>
      <c r="H21" s="27">
        <v>3</v>
      </c>
      <c r="I21" s="26">
        <f t="shared" si="0"/>
        <v>-21.6</v>
      </c>
      <c r="J21" s="27"/>
    </row>
    <row r="22" spans="2:10" x14ac:dyDescent="0.25">
      <c r="B22" s="33" t="s">
        <v>69</v>
      </c>
      <c r="C22" s="26" t="s">
        <v>13</v>
      </c>
      <c r="D22" s="26" t="s">
        <v>67</v>
      </c>
      <c r="E22" s="27">
        <v>-2</v>
      </c>
      <c r="F22" s="27">
        <v>3.3</v>
      </c>
      <c r="G22" s="27"/>
      <c r="H22" s="27">
        <v>6.8</v>
      </c>
      <c r="I22" s="26">
        <f t="shared" si="0"/>
        <v>-44.879999999999995</v>
      </c>
      <c r="J22" s="27"/>
    </row>
    <row r="23" spans="2:10" x14ac:dyDescent="0.25">
      <c r="B23" s="33" t="s">
        <v>70</v>
      </c>
      <c r="C23" s="26" t="s">
        <v>12</v>
      </c>
      <c r="D23" s="26" t="s">
        <v>67</v>
      </c>
      <c r="E23" s="27">
        <v>1</v>
      </c>
      <c r="F23" s="27">
        <v>22.12</v>
      </c>
      <c r="G23" s="27"/>
      <c r="H23" s="27">
        <v>10</v>
      </c>
      <c r="I23" s="26">
        <f t="shared" si="0"/>
        <v>221.20000000000002</v>
      </c>
      <c r="J23" s="27"/>
    </row>
    <row r="24" spans="2:10" x14ac:dyDescent="0.25">
      <c r="B24" s="33" t="s">
        <v>70</v>
      </c>
      <c r="C24" s="26" t="s">
        <v>12</v>
      </c>
      <c r="D24" s="26" t="s">
        <v>67</v>
      </c>
      <c r="E24" s="27">
        <v>2</v>
      </c>
      <c r="F24" s="27">
        <v>11.13</v>
      </c>
      <c r="G24" s="27"/>
      <c r="H24" s="27">
        <v>10</v>
      </c>
      <c r="I24" s="26">
        <f t="shared" si="0"/>
        <v>222.60000000000002</v>
      </c>
      <c r="J24" s="27"/>
    </row>
    <row r="25" spans="2:10" x14ac:dyDescent="0.25">
      <c r="B25" s="33" t="s">
        <v>70</v>
      </c>
      <c r="C25" s="26" t="s">
        <v>14</v>
      </c>
      <c r="D25" s="26" t="s">
        <v>67</v>
      </c>
      <c r="E25" s="27">
        <v>-2</v>
      </c>
      <c r="F25" s="27">
        <v>3.6</v>
      </c>
      <c r="G25" s="27"/>
      <c r="H25" s="27">
        <v>3</v>
      </c>
      <c r="I25" s="26">
        <f t="shared" ref="I25:I26" si="2">H25*F25*E25</f>
        <v>-21.6</v>
      </c>
      <c r="J25" s="27"/>
    </row>
    <row r="26" spans="2:10" x14ac:dyDescent="0.25">
      <c r="B26" s="33" t="s">
        <v>70</v>
      </c>
      <c r="C26" s="26" t="s">
        <v>13</v>
      </c>
      <c r="D26" s="26" t="s">
        <v>67</v>
      </c>
      <c r="E26" s="27">
        <v>-2</v>
      </c>
      <c r="F26" s="27">
        <v>3.3</v>
      </c>
      <c r="G26" s="27"/>
      <c r="H26" s="27">
        <v>6.8</v>
      </c>
      <c r="I26" s="26">
        <f t="shared" si="2"/>
        <v>-44.879999999999995</v>
      </c>
      <c r="J26" s="27"/>
    </row>
    <row r="27" spans="2:10" x14ac:dyDescent="0.25">
      <c r="B27" s="33" t="s">
        <v>71</v>
      </c>
      <c r="C27" s="26" t="s">
        <v>12</v>
      </c>
      <c r="D27" s="26" t="s">
        <v>67</v>
      </c>
      <c r="E27" s="27">
        <v>1</v>
      </c>
      <c r="F27" s="27">
        <v>22.12</v>
      </c>
      <c r="G27" s="27"/>
      <c r="H27" s="27">
        <v>10</v>
      </c>
      <c r="I27" s="26">
        <f t="shared" si="0"/>
        <v>221.20000000000002</v>
      </c>
      <c r="J27" s="27"/>
    </row>
    <row r="28" spans="2:10" x14ac:dyDescent="0.25">
      <c r="B28" s="33" t="s">
        <v>71</v>
      </c>
      <c r="C28" s="26" t="s">
        <v>12</v>
      </c>
      <c r="D28" s="26" t="s">
        <v>67</v>
      </c>
      <c r="E28" s="27">
        <v>1</v>
      </c>
      <c r="F28" s="27">
        <v>22.91</v>
      </c>
      <c r="G28" s="27"/>
      <c r="H28" s="27">
        <v>10</v>
      </c>
      <c r="I28" s="26">
        <f t="shared" si="0"/>
        <v>229.1</v>
      </c>
      <c r="J28" s="27"/>
    </row>
    <row r="29" spans="2:10" x14ac:dyDescent="0.25">
      <c r="B29" s="33" t="s">
        <v>71</v>
      </c>
      <c r="C29" s="26" t="s">
        <v>14</v>
      </c>
      <c r="D29" s="26" t="s">
        <v>67</v>
      </c>
      <c r="E29" s="27">
        <v>-2</v>
      </c>
      <c r="F29" s="27">
        <v>3.6</v>
      </c>
      <c r="G29" s="27"/>
      <c r="H29" s="27">
        <v>3</v>
      </c>
      <c r="I29" s="26">
        <f t="shared" si="0"/>
        <v>-21.6</v>
      </c>
      <c r="J29" s="27"/>
    </row>
    <row r="30" spans="2:10" x14ac:dyDescent="0.25">
      <c r="B30" s="33" t="s">
        <v>71</v>
      </c>
      <c r="C30" s="26" t="s">
        <v>13</v>
      </c>
      <c r="D30" s="26" t="s">
        <v>67</v>
      </c>
      <c r="E30" s="27">
        <v>-2</v>
      </c>
      <c r="F30" s="27">
        <v>3.3</v>
      </c>
      <c r="G30" s="27"/>
      <c r="H30" s="27">
        <v>6.8</v>
      </c>
      <c r="I30" s="26">
        <f t="shared" si="0"/>
        <v>-44.879999999999995</v>
      </c>
      <c r="J30" s="27"/>
    </row>
    <row r="31" spans="2:10" x14ac:dyDescent="0.25">
      <c r="B31" s="33" t="s">
        <v>72</v>
      </c>
      <c r="C31" s="26" t="s">
        <v>12</v>
      </c>
      <c r="D31" s="26" t="s">
        <v>67</v>
      </c>
      <c r="E31" s="27">
        <v>2</v>
      </c>
      <c r="F31" s="27">
        <v>12.61</v>
      </c>
      <c r="G31" s="27"/>
      <c r="H31" s="27">
        <v>10</v>
      </c>
      <c r="I31" s="26">
        <f t="shared" si="0"/>
        <v>252.2</v>
      </c>
      <c r="J31" s="27"/>
    </row>
    <row r="32" spans="2:10" x14ac:dyDescent="0.25">
      <c r="B32" s="33" t="s">
        <v>72</v>
      </c>
      <c r="C32" s="26" t="s">
        <v>12</v>
      </c>
      <c r="D32" s="26" t="s">
        <v>67</v>
      </c>
      <c r="E32" s="27">
        <v>2</v>
      </c>
      <c r="F32" s="27">
        <v>14.7</v>
      </c>
      <c r="G32" s="27"/>
      <c r="H32" s="27">
        <v>10</v>
      </c>
      <c r="I32" s="26">
        <f t="shared" si="0"/>
        <v>294</v>
      </c>
      <c r="J32" s="27"/>
    </row>
    <row r="33" spans="2:10" x14ac:dyDescent="0.25">
      <c r="B33" s="33" t="s">
        <v>73</v>
      </c>
      <c r="C33" s="26" t="s">
        <v>12</v>
      </c>
      <c r="D33" s="26" t="s">
        <v>67</v>
      </c>
      <c r="E33" s="27">
        <v>2</v>
      </c>
      <c r="F33" s="27">
        <v>7</v>
      </c>
      <c r="G33" s="27"/>
      <c r="H33" s="27">
        <v>10</v>
      </c>
      <c r="I33" s="26">
        <f t="shared" si="0"/>
        <v>140</v>
      </c>
      <c r="J33" s="27"/>
    </row>
    <row r="34" spans="2:10" x14ac:dyDescent="0.25">
      <c r="B34" s="33" t="s">
        <v>73</v>
      </c>
      <c r="C34" s="26" t="s">
        <v>12</v>
      </c>
      <c r="D34" s="26" t="s">
        <v>67</v>
      </c>
      <c r="E34" s="27">
        <v>1</v>
      </c>
      <c r="F34" s="27">
        <v>12.61</v>
      </c>
      <c r="G34" s="27"/>
      <c r="H34" s="27">
        <v>10</v>
      </c>
      <c r="I34" s="26">
        <f t="shared" si="0"/>
        <v>126.1</v>
      </c>
      <c r="J34" s="27"/>
    </row>
    <row r="35" spans="2:10" x14ac:dyDescent="0.25">
      <c r="B35" s="33" t="s">
        <v>74</v>
      </c>
      <c r="C35" s="26" t="s">
        <v>12</v>
      </c>
      <c r="D35" s="26" t="s">
        <v>67</v>
      </c>
      <c r="E35" s="27">
        <v>2</v>
      </c>
      <c r="F35" s="27">
        <v>8.34</v>
      </c>
      <c r="G35" s="27"/>
      <c r="H35" s="27">
        <v>10</v>
      </c>
      <c r="I35" s="26">
        <f t="shared" si="0"/>
        <v>166.8</v>
      </c>
      <c r="J35" s="27"/>
    </row>
    <row r="36" spans="2:10" x14ac:dyDescent="0.25">
      <c r="B36" s="33" t="s">
        <v>75</v>
      </c>
      <c r="C36" s="26" t="s">
        <v>12</v>
      </c>
      <c r="D36" s="26" t="s">
        <v>67</v>
      </c>
      <c r="E36" s="27">
        <v>2</v>
      </c>
      <c r="F36" s="27">
        <v>22</v>
      </c>
      <c r="G36" s="27"/>
      <c r="H36" s="27">
        <v>10</v>
      </c>
      <c r="I36" s="26">
        <f t="shared" si="0"/>
        <v>440</v>
      </c>
      <c r="J36" s="27"/>
    </row>
    <row r="37" spans="2:10" x14ac:dyDescent="0.25">
      <c r="B37" s="33" t="s">
        <v>75</v>
      </c>
      <c r="C37" s="26" t="s">
        <v>12</v>
      </c>
      <c r="D37" s="26" t="s">
        <v>67</v>
      </c>
      <c r="E37" s="27">
        <v>2</v>
      </c>
      <c r="F37" s="27">
        <v>11.3</v>
      </c>
      <c r="G37" s="27"/>
      <c r="H37" s="27">
        <v>10</v>
      </c>
      <c r="I37" s="26">
        <f t="shared" si="0"/>
        <v>226</v>
      </c>
      <c r="J37" s="27"/>
    </row>
    <row r="38" spans="2:10" x14ac:dyDescent="0.25">
      <c r="B38" s="33" t="s">
        <v>76</v>
      </c>
      <c r="C38" s="26" t="s">
        <v>12</v>
      </c>
      <c r="D38" s="26" t="s">
        <v>67</v>
      </c>
      <c r="E38" s="27">
        <v>2</v>
      </c>
      <c r="F38" s="27">
        <v>18.600000000000001</v>
      </c>
      <c r="G38" s="27"/>
      <c r="H38" s="27">
        <v>10</v>
      </c>
      <c r="I38" s="26">
        <f t="shared" si="0"/>
        <v>372</v>
      </c>
      <c r="J38" s="27"/>
    </row>
    <row r="39" spans="2:10" x14ac:dyDescent="0.25">
      <c r="B39" s="33" t="s">
        <v>76</v>
      </c>
      <c r="C39" s="26" t="s">
        <v>12</v>
      </c>
      <c r="D39" s="26" t="s">
        <v>67</v>
      </c>
      <c r="E39" s="27">
        <v>1</v>
      </c>
      <c r="F39" s="27">
        <v>12.3</v>
      </c>
      <c r="G39" s="27"/>
      <c r="H39" s="27">
        <v>10</v>
      </c>
      <c r="I39" s="26">
        <f t="shared" si="0"/>
        <v>123</v>
      </c>
      <c r="J39" s="27"/>
    </row>
    <row r="40" spans="2:10" x14ac:dyDescent="0.25">
      <c r="B40" s="33" t="s">
        <v>77</v>
      </c>
      <c r="C40" s="26" t="s">
        <v>12</v>
      </c>
      <c r="D40" s="26" t="s">
        <v>67</v>
      </c>
      <c r="E40" s="27">
        <v>1</v>
      </c>
      <c r="F40" s="27">
        <v>12.3</v>
      </c>
      <c r="G40" s="27"/>
      <c r="H40" s="27">
        <v>10</v>
      </c>
      <c r="I40" s="26">
        <f t="shared" si="0"/>
        <v>123</v>
      </c>
      <c r="J40" s="27"/>
    </row>
    <row r="41" spans="2:10" x14ac:dyDescent="0.25">
      <c r="B41" s="33" t="s">
        <v>78</v>
      </c>
      <c r="C41" s="26" t="s">
        <v>12</v>
      </c>
      <c r="D41" s="26" t="s">
        <v>67</v>
      </c>
      <c r="E41" s="27">
        <v>2</v>
      </c>
      <c r="F41" s="27">
        <v>23.09</v>
      </c>
      <c r="G41" s="27"/>
      <c r="H41" s="27">
        <v>10</v>
      </c>
      <c r="I41" s="26">
        <f t="shared" si="0"/>
        <v>461.8</v>
      </c>
      <c r="J41" s="27"/>
    </row>
    <row r="42" spans="2:10" x14ac:dyDescent="0.25">
      <c r="B42" s="33" t="s">
        <v>78</v>
      </c>
      <c r="C42" s="26" t="s">
        <v>12</v>
      </c>
      <c r="D42" s="26" t="s">
        <v>67</v>
      </c>
      <c r="E42" s="27">
        <v>1</v>
      </c>
      <c r="F42" s="27">
        <v>39.08</v>
      </c>
      <c r="G42" s="27"/>
      <c r="H42" s="27">
        <v>10</v>
      </c>
      <c r="I42" s="26">
        <f t="shared" si="0"/>
        <v>390.79999999999995</v>
      </c>
      <c r="J42" s="27"/>
    </row>
    <row r="43" spans="2:10" x14ac:dyDescent="0.25">
      <c r="B43" s="33" t="s">
        <v>79</v>
      </c>
      <c r="C43" s="26" t="s">
        <v>12</v>
      </c>
      <c r="D43" s="26" t="s">
        <v>67</v>
      </c>
      <c r="E43" s="27">
        <v>2</v>
      </c>
      <c r="F43" s="27">
        <v>56.02</v>
      </c>
      <c r="G43" s="27"/>
      <c r="H43" s="27">
        <v>10</v>
      </c>
      <c r="I43" s="26">
        <f t="shared" si="0"/>
        <v>1120.4000000000001</v>
      </c>
      <c r="J43" s="27"/>
    </row>
    <row r="44" spans="2:10" x14ac:dyDescent="0.25">
      <c r="B44" s="33" t="s">
        <v>79</v>
      </c>
      <c r="C44" s="26" t="s">
        <v>12</v>
      </c>
      <c r="D44" s="26" t="s">
        <v>67</v>
      </c>
      <c r="E44" s="27">
        <v>1</v>
      </c>
      <c r="F44" s="27">
        <v>83</v>
      </c>
      <c r="G44" s="27"/>
      <c r="H44" s="27">
        <v>10</v>
      </c>
      <c r="I44" s="26">
        <f t="shared" si="0"/>
        <v>830</v>
      </c>
      <c r="J44" s="27"/>
    </row>
    <row r="45" spans="2:10" ht="15.75" thickBot="1" x14ac:dyDescent="0.3">
      <c r="B45" s="33" t="s">
        <v>79</v>
      </c>
      <c r="C45" s="26" t="s">
        <v>12</v>
      </c>
      <c r="D45" s="26" t="s">
        <v>67</v>
      </c>
      <c r="E45" s="27">
        <v>1</v>
      </c>
      <c r="F45" s="27">
        <f>83-39.08</f>
        <v>43.92</v>
      </c>
      <c r="G45" s="27"/>
      <c r="H45" s="27">
        <v>10</v>
      </c>
      <c r="I45" s="27">
        <f t="shared" si="0"/>
        <v>439.20000000000005</v>
      </c>
      <c r="J45" s="27"/>
    </row>
    <row r="46" spans="2:10" ht="15.75" thickBot="1" x14ac:dyDescent="0.3">
      <c r="B46" s="86" t="s">
        <v>59</v>
      </c>
      <c r="C46" s="87"/>
      <c r="D46" s="87"/>
      <c r="E46" s="87"/>
      <c r="F46" s="87"/>
      <c r="G46" s="87"/>
      <c r="H46" s="87"/>
      <c r="I46" s="87"/>
      <c r="J46" s="88"/>
    </row>
    <row r="47" spans="2:10" x14ac:dyDescent="0.25">
      <c r="B47" s="15" t="s">
        <v>8</v>
      </c>
      <c r="C47" s="34" t="s">
        <v>12</v>
      </c>
      <c r="D47" s="34" t="s">
        <v>7</v>
      </c>
      <c r="E47" s="34">
        <v>2</v>
      </c>
      <c r="F47" s="34">
        <v>23</v>
      </c>
      <c r="G47" s="34"/>
      <c r="H47" s="34">
        <v>10</v>
      </c>
      <c r="I47" s="34">
        <f>E47*F47*H47</f>
        <v>460</v>
      </c>
      <c r="J47" s="34"/>
    </row>
    <row r="48" spans="2:10" x14ac:dyDescent="0.25">
      <c r="B48" s="15" t="s">
        <v>8</v>
      </c>
      <c r="C48" s="35" t="s">
        <v>12</v>
      </c>
      <c r="D48" s="34" t="s">
        <v>7</v>
      </c>
      <c r="E48" s="35">
        <v>2</v>
      </c>
      <c r="F48" s="35">
        <v>15.3</v>
      </c>
      <c r="G48" s="35"/>
      <c r="H48" s="35">
        <v>10</v>
      </c>
      <c r="I48" s="35">
        <f t="shared" ref="I48:I111" si="3">E48*F48*H48</f>
        <v>306</v>
      </c>
      <c r="J48" s="35"/>
    </row>
    <row r="49" spans="2:10" x14ac:dyDescent="0.25">
      <c r="B49" s="15" t="s">
        <v>8</v>
      </c>
      <c r="C49" s="35" t="s">
        <v>13</v>
      </c>
      <c r="D49" s="34" t="s">
        <v>7</v>
      </c>
      <c r="E49" s="35">
        <v>-3</v>
      </c>
      <c r="F49" s="35">
        <v>2.83</v>
      </c>
      <c r="G49" s="35"/>
      <c r="H49" s="35">
        <v>6.7</v>
      </c>
      <c r="I49" s="35">
        <f t="shared" si="3"/>
        <v>-56.883000000000003</v>
      </c>
      <c r="J49" s="35"/>
    </row>
    <row r="50" spans="2:10" x14ac:dyDescent="0.25">
      <c r="B50" s="15" t="s">
        <v>8</v>
      </c>
      <c r="C50" s="35" t="s">
        <v>14</v>
      </c>
      <c r="D50" s="34" t="s">
        <v>7</v>
      </c>
      <c r="E50" s="35">
        <v>-4</v>
      </c>
      <c r="F50" s="35">
        <v>3</v>
      </c>
      <c r="G50" s="35"/>
      <c r="H50" s="35">
        <v>3.7</v>
      </c>
      <c r="I50" s="35">
        <f t="shared" si="3"/>
        <v>-44.400000000000006</v>
      </c>
      <c r="J50" s="35"/>
    </row>
    <row r="51" spans="2:10" x14ac:dyDescent="0.25">
      <c r="B51" s="12" t="s">
        <v>9</v>
      </c>
      <c r="C51" s="35" t="s">
        <v>12</v>
      </c>
      <c r="D51" s="34" t="s">
        <v>7</v>
      </c>
      <c r="E51" s="35">
        <v>1</v>
      </c>
      <c r="F51" s="35">
        <v>15.7</v>
      </c>
      <c r="G51" s="35"/>
      <c r="H51" s="35">
        <v>10</v>
      </c>
      <c r="I51" s="35">
        <f t="shared" si="3"/>
        <v>157</v>
      </c>
      <c r="J51" s="35"/>
    </row>
    <row r="52" spans="2:10" x14ac:dyDescent="0.25">
      <c r="B52" s="12" t="s">
        <v>9</v>
      </c>
      <c r="C52" s="35" t="s">
        <v>12</v>
      </c>
      <c r="D52" s="34" t="s">
        <v>7</v>
      </c>
      <c r="E52" s="35">
        <v>2</v>
      </c>
      <c r="F52" s="35">
        <v>11.51</v>
      </c>
      <c r="G52" s="35"/>
      <c r="H52" s="35">
        <v>10</v>
      </c>
      <c r="I52" s="35">
        <f t="shared" si="3"/>
        <v>230.2</v>
      </c>
      <c r="J52" s="35"/>
    </row>
    <row r="53" spans="2:10" x14ac:dyDescent="0.25">
      <c r="B53" s="12" t="s">
        <v>9</v>
      </c>
      <c r="C53" s="35" t="s">
        <v>13</v>
      </c>
      <c r="D53" s="34" t="s">
        <v>7</v>
      </c>
      <c r="E53" s="35">
        <v>-3</v>
      </c>
      <c r="F53" s="35">
        <v>2.83</v>
      </c>
      <c r="G53" s="35"/>
      <c r="H53" s="35">
        <v>6.7</v>
      </c>
      <c r="I53" s="35">
        <f t="shared" si="3"/>
        <v>-56.883000000000003</v>
      </c>
      <c r="J53" s="35"/>
    </row>
    <row r="54" spans="2:10" x14ac:dyDescent="0.25">
      <c r="B54" s="12" t="s">
        <v>9</v>
      </c>
      <c r="C54" s="35" t="s">
        <v>14</v>
      </c>
      <c r="D54" s="34" t="s">
        <v>7</v>
      </c>
      <c r="E54" s="35">
        <v>-2</v>
      </c>
      <c r="F54" s="35">
        <v>3</v>
      </c>
      <c r="G54" s="35"/>
      <c r="H54" s="35">
        <v>3.7</v>
      </c>
      <c r="I54" s="35">
        <f t="shared" si="3"/>
        <v>-22.200000000000003</v>
      </c>
      <c r="J54" s="35"/>
    </row>
    <row r="55" spans="2:10" x14ac:dyDescent="0.25">
      <c r="B55" s="12" t="s">
        <v>10</v>
      </c>
      <c r="C55" s="35" t="s">
        <v>12</v>
      </c>
      <c r="D55" s="34" t="s">
        <v>7</v>
      </c>
      <c r="E55" s="35">
        <v>1</v>
      </c>
      <c r="F55" s="35">
        <v>15.6</v>
      </c>
      <c r="G55" s="35"/>
      <c r="H55" s="35">
        <v>10</v>
      </c>
      <c r="I55" s="35">
        <f t="shared" si="3"/>
        <v>156</v>
      </c>
      <c r="J55" s="35"/>
    </row>
    <row r="56" spans="2:10" x14ac:dyDescent="0.25">
      <c r="B56" s="12" t="s">
        <v>10</v>
      </c>
      <c r="C56" s="35" t="s">
        <v>12</v>
      </c>
      <c r="D56" s="34" t="s">
        <v>7</v>
      </c>
      <c r="E56" s="35">
        <v>2</v>
      </c>
      <c r="F56" s="35">
        <v>11.4</v>
      </c>
      <c r="G56" s="35"/>
      <c r="H56" s="35">
        <v>10</v>
      </c>
      <c r="I56" s="35">
        <f t="shared" si="3"/>
        <v>228</v>
      </c>
      <c r="J56" s="35"/>
    </row>
    <row r="57" spans="2:10" x14ac:dyDescent="0.25">
      <c r="B57" s="12" t="s">
        <v>10</v>
      </c>
      <c r="C57" s="35" t="s">
        <v>13</v>
      </c>
      <c r="D57" s="34" t="s">
        <v>7</v>
      </c>
      <c r="E57" s="35">
        <v>-2</v>
      </c>
      <c r="F57" s="35">
        <v>2.83</v>
      </c>
      <c r="G57" s="35"/>
      <c r="H57" s="35">
        <v>6.7</v>
      </c>
      <c r="I57" s="35">
        <f t="shared" si="3"/>
        <v>-37.922000000000004</v>
      </c>
      <c r="J57" s="35"/>
    </row>
    <row r="58" spans="2:10" x14ac:dyDescent="0.25">
      <c r="B58" s="12" t="s">
        <v>10</v>
      </c>
      <c r="C58" s="35" t="s">
        <v>14</v>
      </c>
      <c r="D58" s="34" t="s">
        <v>7</v>
      </c>
      <c r="E58" s="35">
        <v>-2</v>
      </c>
      <c r="F58" s="35">
        <v>3</v>
      </c>
      <c r="G58" s="35"/>
      <c r="H58" s="35">
        <v>3.7</v>
      </c>
      <c r="I58" s="35">
        <f t="shared" si="3"/>
        <v>-22.200000000000003</v>
      </c>
      <c r="J58" s="35"/>
    </row>
    <row r="59" spans="2:10" x14ac:dyDescent="0.25">
      <c r="B59" s="12" t="s">
        <v>16</v>
      </c>
      <c r="C59" s="35" t="s">
        <v>12</v>
      </c>
      <c r="D59" s="34" t="s">
        <v>7</v>
      </c>
      <c r="E59" s="35">
        <v>2</v>
      </c>
      <c r="F59" s="35">
        <v>23.57</v>
      </c>
      <c r="G59" s="35"/>
      <c r="H59" s="35">
        <v>10</v>
      </c>
      <c r="I59" s="35">
        <f t="shared" si="3"/>
        <v>471.4</v>
      </c>
      <c r="J59" s="35"/>
    </row>
    <row r="60" spans="2:10" x14ac:dyDescent="0.25">
      <c r="B60" s="12" t="s">
        <v>16</v>
      </c>
      <c r="C60" s="35" t="s">
        <v>12</v>
      </c>
      <c r="D60" s="34" t="s">
        <v>7</v>
      </c>
      <c r="E60" s="35">
        <v>1</v>
      </c>
      <c r="F60" s="35">
        <v>15.6</v>
      </c>
      <c r="G60" s="35"/>
      <c r="H60" s="35">
        <v>10</v>
      </c>
      <c r="I60" s="35">
        <f t="shared" si="3"/>
        <v>156</v>
      </c>
      <c r="J60" s="35"/>
    </row>
    <row r="61" spans="2:10" x14ac:dyDescent="0.25">
      <c r="B61" s="12" t="s">
        <v>16</v>
      </c>
      <c r="C61" s="35" t="s">
        <v>14</v>
      </c>
      <c r="D61" s="34" t="s">
        <v>7</v>
      </c>
      <c r="E61" s="35">
        <v>-4</v>
      </c>
      <c r="F61" s="35">
        <v>3</v>
      </c>
      <c r="G61" s="35"/>
      <c r="H61" s="35">
        <v>3.7</v>
      </c>
      <c r="I61" s="35">
        <f t="shared" si="3"/>
        <v>-44.400000000000006</v>
      </c>
      <c r="J61" s="35"/>
    </row>
    <row r="62" spans="2:10" x14ac:dyDescent="0.25">
      <c r="B62" s="12" t="s">
        <v>16</v>
      </c>
      <c r="C62" s="35" t="s">
        <v>13</v>
      </c>
      <c r="D62" s="34" t="s">
        <v>7</v>
      </c>
      <c r="E62" s="35">
        <v>-1</v>
      </c>
      <c r="F62" s="35">
        <v>4.4000000000000004</v>
      </c>
      <c r="G62" s="35"/>
      <c r="H62" s="35">
        <v>7</v>
      </c>
      <c r="I62" s="35">
        <f t="shared" si="3"/>
        <v>-30.800000000000004</v>
      </c>
      <c r="J62" s="35"/>
    </row>
    <row r="63" spans="2:10" x14ac:dyDescent="0.25">
      <c r="B63" s="12" t="s">
        <v>16</v>
      </c>
      <c r="C63" s="35" t="s">
        <v>13</v>
      </c>
      <c r="D63" s="34" t="s">
        <v>7</v>
      </c>
      <c r="E63" s="35">
        <v>-2</v>
      </c>
      <c r="F63" s="35">
        <v>2.83</v>
      </c>
      <c r="G63" s="35"/>
      <c r="H63" s="35">
        <v>6.7</v>
      </c>
      <c r="I63" s="35">
        <f t="shared" si="3"/>
        <v>-37.922000000000004</v>
      </c>
      <c r="J63" s="35"/>
    </row>
    <row r="64" spans="2:10" x14ac:dyDescent="0.25">
      <c r="B64" s="12" t="s">
        <v>17</v>
      </c>
      <c r="C64" s="35" t="s">
        <v>12</v>
      </c>
      <c r="D64" s="34" t="s">
        <v>7</v>
      </c>
      <c r="E64" s="35">
        <v>2</v>
      </c>
      <c r="F64" s="35">
        <v>15.6</v>
      </c>
      <c r="G64" s="35"/>
      <c r="H64" s="35">
        <v>10</v>
      </c>
      <c r="I64" s="35">
        <f t="shared" si="3"/>
        <v>312</v>
      </c>
      <c r="J64" s="35"/>
    </row>
    <row r="65" spans="2:10" x14ac:dyDescent="0.25">
      <c r="B65" s="12" t="s">
        <v>17</v>
      </c>
      <c r="C65" s="35" t="s">
        <v>12</v>
      </c>
      <c r="D65" s="34" t="s">
        <v>7</v>
      </c>
      <c r="E65" s="35">
        <v>1</v>
      </c>
      <c r="F65" s="35">
        <v>11</v>
      </c>
      <c r="G65" s="35"/>
      <c r="H65" s="35">
        <v>10</v>
      </c>
      <c r="I65" s="35">
        <f t="shared" si="3"/>
        <v>110</v>
      </c>
      <c r="J65" s="35"/>
    </row>
    <row r="66" spans="2:10" x14ac:dyDescent="0.25">
      <c r="B66" s="12" t="s">
        <v>17</v>
      </c>
      <c r="C66" s="35" t="s">
        <v>13</v>
      </c>
      <c r="D66" s="34" t="s">
        <v>7</v>
      </c>
      <c r="E66" s="35">
        <v>-2</v>
      </c>
      <c r="F66" s="35">
        <v>2.83</v>
      </c>
      <c r="G66" s="35"/>
      <c r="H66" s="35">
        <v>6.7</v>
      </c>
      <c r="I66" s="35">
        <f t="shared" si="3"/>
        <v>-37.922000000000004</v>
      </c>
      <c r="J66" s="35"/>
    </row>
    <row r="67" spans="2:10" x14ac:dyDescent="0.25">
      <c r="B67" s="12" t="s">
        <v>17</v>
      </c>
      <c r="C67" s="35" t="s">
        <v>14</v>
      </c>
      <c r="D67" s="34" t="s">
        <v>7</v>
      </c>
      <c r="E67" s="35">
        <v>-2</v>
      </c>
      <c r="F67" s="35">
        <v>3</v>
      </c>
      <c r="G67" s="35"/>
      <c r="H67" s="35">
        <v>3.7</v>
      </c>
      <c r="I67" s="35">
        <f t="shared" si="3"/>
        <v>-22.200000000000003</v>
      </c>
      <c r="J67" s="35"/>
    </row>
    <row r="68" spans="2:10" x14ac:dyDescent="0.25">
      <c r="B68" s="12" t="s">
        <v>17</v>
      </c>
      <c r="C68" s="35" t="s">
        <v>14</v>
      </c>
      <c r="D68" s="34" t="s">
        <v>7</v>
      </c>
      <c r="E68" s="35">
        <v>-3</v>
      </c>
      <c r="F68" s="35">
        <v>1.95</v>
      </c>
      <c r="G68" s="35"/>
      <c r="H68" s="35">
        <v>3.83</v>
      </c>
      <c r="I68" s="35">
        <f t="shared" si="3"/>
        <v>-22.4055</v>
      </c>
      <c r="J68" s="35"/>
    </row>
    <row r="69" spans="2:10" x14ac:dyDescent="0.25">
      <c r="B69" s="12" t="s">
        <v>11</v>
      </c>
      <c r="C69" s="35" t="s">
        <v>12</v>
      </c>
      <c r="D69" s="34" t="s">
        <v>7</v>
      </c>
      <c r="E69" s="35">
        <v>2</v>
      </c>
      <c r="F69" s="35">
        <v>7.3</v>
      </c>
      <c r="G69" s="35"/>
      <c r="H69" s="35">
        <v>10</v>
      </c>
      <c r="I69" s="35">
        <f t="shared" si="3"/>
        <v>146</v>
      </c>
      <c r="J69" s="35"/>
    </row>
    <row r="70" spans="2:10" x14ac:dyDescent="0.25">
      <c r="B70" s="12" t="s">
        <v>11</v>
      </c>
      <c r="C70" s="35" t="s">
        <v>12</v>
      </c>
      <c r="D70" s="34" t="s">
        <v>7</v>
      </c>
      <c r="E70" s="35">
        <v>1</v>
      </c>
      <c r="F70" s="35">
        <v>10.199999999999999</v>
      </c>
      <c r="G70" s="35"/>
      <c r="H70" s="35">
        <v>10</v>
      </c>
      <c r="I70" s="35">
        <f t="shared" si="3"/>
        <v>102</v>
      </c>
      <c r="J70" s="35"/>
    </row>
    <row r="71" spans="2:10" x14ac:dyDescent="0.25">
      <c r="B71" s="12" t="s">
        <v>11</v>
      </c>
      <c r="C71" s="35" t="s">
        <v>13</v>
      </c>
      <c r="D71" s="34" t="s">
        <v>7</v>
      </c>
      <c r="E71" s="35">
        <v>-2</v>
      </c>
      <c r="F71" s="35">
        <v>2.83</v>
      </c>
      <c r="G71" s="35"/>
      <c r="H71" s="35">
        <v>6.7</v>
      </c>
      <c r="I71" s="35">
        <f t="shared" si="3"/>
        <v>-37.922000000000004</v>
      </c>
      <c r="J71" s="35"/>
    </row>
    <row r="72" spans="2:10" x14ac:dyDescent="0.25">
      <c r="B72" s="12" t="s">
        <v>39</v>
      </c>
      <c r="C72" s="35" t="s">
        <v>12</v>
      </c>
      <c r="D72" s="34" t="s">
        <v>7</v>
      </c>
      <c r="E72" s="35">
        <v>2</v>
      </c>
      <c r="F72" s="35">
        <v>82.62</v>
      </c>
      <c r="G72" s="35"/>
      <c r="H72" s="35">
        <v>10</v>
      </c>
      <c r="I72" s="35">
        <f t="shared" ref="I72:I84" si="4">E72*F72*H72</f>
        <v>1652.4</v>
      </c>
      <c r="J72" s="35"/>
    </row>
    <row r="73" spans="2:10" x14ac:dyDescent="0.25">
      <c r="B73" s="12" t="s">
        <v>39</v>
      </c>
      <c r="C73" s="35" t="s">
        <v>12</v>
      </c>
      <c r="D73" s="34" t="s">
        <v>7</v>
      </c>
      <c r="E73" s="35">
        <v>1</v>
      </c>
      <c r="F73" s="35">
        <v>5.86</v>
      </c>
      <c r="G73" s="35"/>
      <c r="H73" s="35">
        <v>10</v>
      </c>
      <c r="I73" s="35">
        <f t="shared" si="4"/>
        <v>58.6</v>
      </c>
      <c r="J73" s="35"/>
    </row>
    <row r="74" spans="2:10" x14ac:dyDescent="0.25">
      <c r="B74" s="12" t="s">
        <v>39</v>
      </c>
      <c r="C74" s="35" t="s">
        <v>14</v>
      </c>
      <c r="D74" s="34" t="s">
        <v>7</v>
      </c>
      <c r="E74" s="35">
        <v>-4</v>
      </c>
      <c r="F74" s="35">
        <v>2.83</v>
      </c>
      <c r="G74" s="35"/>
      <c r="H74" s="35">
        <v>6.7</v>
      </c>
      <c r="I74" s="35">
        <f t="shared" si="4"/>
        <v>-75.844000000000008</v>
      </c>
      <c r="J74" s="35"/>
    </row>
    <row r="75" spans="2:10" x14ac:dyDescent="0.25">
      <c r="B75" s="12" t="s">
        <v>39</v>
      </c>
      <c r="C75" s="35" t="s">
        <v>15</v>
      </c>
      <c r="D75" s="34" t="s">
        <v>7</v>
      </c>
      <c r="E75" s="35">
        <v>-1</v>
      </c>
      <c r="F75" s="35">
        <v>2.6</v>
      </c>
      <c r="G75" s="35"/>
      <c r="H75" s="35">
        <v>7</v>
      </c>
      <c r="I75" s="35">
        <f t="shared" si="4"/>
        <v>-18.2</v>
      </c>
      <c r="J75" s="35"/>
    </row>
    <row r="76" spans="2:10" x14ac:dyDescent="0.25">
      <c r="B76" s="12" t="s">
        <v>39</v>
      </c>
      <c r="C76" s="35" t="s">
        <v>13</v>
      </c>
      <c r="D76" s="34" t="s">
        <v>7</v>
      </c>
      <c r="E76" s="35">
        <v>-1</v>
      </c>
      <c r="F76" s="35">
        <v>4.8</v>
      </c>
      <c r="G76" s="35"/>
      <c r="H76" s="35">
        <v>7</v>
      </c>
      <c r="I76" s="35">
        <f t="shared" si="4"/>
        <v>-33.6</v>
      </c>
      <c r="J76" s="35"/>
    </row>
    <row r="77" spans="2:10" x14ac:dyDescent="0.25">
      <c r="B77" s="12" t="s">
        <v>39</v>
      </c>
      <c r="C77" s="35" t="s">
        <v>13</v>
      </c>
      <c r="D77" s="34" t="s">
        <v>7</v>
      </c>
      <c r="E77" s="35">
        <v>-1</v>
      </c>
      <c r="F77" s="35">
        <v>2.9</v>
      </c>
      <c r="G77" s="35"/>
      <c r="H77" s="35">
        <v>7</v>
      </c>
      <c r="I77" s="35">
        <f t="shared" si="4"/>
        <v>-20.3</v>
      </c>
      <c r="J77" s="35"/>
    </row>
    <row r="78" spans="2:10" x14ac:dyDescent="0.25">
      <c r="B78" s="12" t="s">
        <v>39</v>
      </c>
      <c r="C78" s="35" t="s">
        <v>13</v>
      </c>
      <c r="D78" s="34" t="s">
        <v>7</v>
      </c>
      <c r="E78" s="35">
        <v>-1</v>
      </c>
      <c r="F78" s="35">
        <v>3</v>
      </c>
      <c r="G78" s="35"/>
      <c r="H78" s="35">
        <v>7</v>
      </c>
      <c r="I78" s="35">
        <f t="shared" si="4"/>
        <v>-21</v>
      </c>
      <c r="J78" s="35"/>
    </row>
    <row r="79" spans="2:10" x14ac:dyDescent="0.25">
      <c r="B79" s="12" t="s">
        <v>39</v>
      </c>
      <c r="C79" s="35" t="s">
        <v>13</v>
      </c>
      <c r="D79" s="34" t="s">
        <v>7</v>
      </c>
      <c r="E79" s="35">
        <v>-1</v>
      </c>
      <c r="F79" s="35">
        <v>4.5999999999999996</v>
      </c>
      <c r="G79" s="35"/>
      <c r="H79" s="35">
        <v>3.9</v>
      </c>
      <c r="I79" s="35">
        <f t="shared" si="4"/>
        <v>-17.939999999999998</v>
      </c>
      <c r="J79" s="35"/>
    </row>
    <row r="80" spans="2:10" x14ac:dyDescent="0.25">
      <c r="B80" s="12" t="s">
        <v>41</v>
      </c>
      <c r="C80" s="35" t="s">
        <v>12</v>
      </c>
      <c r="D80" s="34" t="s">
        <v>7</v>
      </c>
      <c r="E80" s="35">
        <v>1</v>
      </c>
      <c r="F80" s="35">
        <v>13.3</v>
      </c>
      <c r="G80" s="35"/>
      <c r="H80" s="35">
        <v>10</v>
      </c>
      <c r="I80" s="35">
        <f t="shared" si="4"/>
        <v>133</v>
      </c>
      <c r="J80" s="35"/>
    </row>
    <row r="81" spans="2:10" x14ac:dyDescent="0.25">
      <c r="B81" s="12" t="s">
        <v>41</v>
      </c>
      <c r="C81" s="35" t="s">
        <v>13</v>
      </c>
      <c r="D81" s="34" t="s">
        <v>7</v>
      </c>
      <c r="E81" s="35">
        <v>-1</v>
      </c>
      <c r="F81" s="35">
        <v>2.83</v>
      </c>
      <c r="G81" s="35"/>
      <c r="H81" s="35">
        <v>6.7</v>
      </c>
      <c r="I81" s="35">
        <f t="shared" si="4"/>
        <v>-18.961000000000002</v>
      </c>
      <c r="J81" s="35"/>
    </row>
    <row r="82" spans="2:10" x14ac:dyDescent="0.25">
      <c r="B82" s="12" t="s">
        <v>11</v>
      </c>
      <c r="C82" s="35" t="s">
        <v>12</v>
      </c>
      <c r="D82" s="34" t="s">
        <v>7</v>
      </c>
      <c r="E82" s="35">
        <v>1</v>
      </c>
      <c r="F82" s="35">
        <v>7</v>
      </c>
      <c r="G82" s="35"/>
      <c r="H82" s="35">
        <v>10</v>
      </c>
      <c r="I82" s="35">
        <f t="shared" si="4"/>
        <v>70</v>
      </c>
      <c r="J82" s="35"/>
    </row>
    <row r="83" spans="2:10" x14ac:dyDescent="0.25">
      <c r="B83" s="12" t="s">
        <v>11</v>
      </c>
      <c r="C83" s="35" t="s">
        <v>12</v>
      </c>
      <c r="D83" s="34" t="s">
        <v>7</v>
      </c>
      <c r="E83" s="35">
        <v>2</v>
      </c>
      <c r="F83" s="35">
        <v>6</v>
      </c>
      <c r="G83" s="35"/>
      <c r="H83" s="35">
        <v>10</v>
      </c>
      <c r="I83" s="35">
        <f t="shared" si="4"/>
        <v>120</v>
      </c>
      <c r="J83" s="35"/>
    </row>
    <row r="84" spans="2:10" x14ac:dyDescent="0.25">
      <c r="B84" s="12" t="s">
        <v>11</v>
      </c>
      <c r="C84" s="35" t="s">
        <v>13</v>
      </c>
      <c r="D84" s="34" t="s">
        <v>7</v>
      </c>
      <c r="E84" s="35">
        <v>-1</v>
      </c>
      <c r="F84" s="35">
        <v>2.83</v>
      </c>
      <c r="G84" s="35"/>
      <c r="H84" s="35">
        <v>6.7</v>
      </c>
      <c r="I84" s="35">
        <f t="shared" si="4"/>
        <v>-18.961000000000002</v>
      </c>
      <c r="J84" s="35"/>
    </row>
    <row r="85" spans="2:10" x14ac:dyDescent="0.25">
      <c r="B85" s="12" t="s">
        <v>18</v>
      </c>
      <c r="C85" s="35" t="s">
        <v>12</v>
      </c>
      <c r="D85" s="34" t="s">
        <v>7</v>
      </c>
      <c r="E85" s="35">
        <v>1</v>
      </c>
      <c r="F85" s="35">
        <v>21.53</v>
      </c>
      <c r="G85" s="35"/>
      <c r="H85" s="35">
        <v>10</v>
      </c>
      <c r="I85" s="35">
        <f t="shared" si="3"/>
        <v>215.3</v>
      </c>
      <c r="J85" s="35"/>
    </row>
    <row r="86" spans="2:10" x14ac:dyDescent="0.25">
      <c r="B86" s="12" t="s">
        <v>18</v>
      </c>
      <c r="C86" s="35" t="s">
        <v>12</v>
      </c>
      <c r="D86" s="34" t="s">
        <v>7</v>
      </c>
      <c r="E86" s="35">
        <v>1</v>
      </c>
      <c r="F86" s="35">
        <v>20.94</v>
      </c>
      <c r="G86" s="35"/>
      <c r="H86" s="35">
        <v>10</v>
      </c>
      <c r="I86" s="35">
        <f t="shared" si="3"/>
        <v>209.4</v>
      </c>
      <c r="J86" s="35"/>
    </row>
    <row r="87" spans="2:10" x14ac:dyDescent="0.25">
      <c r="B87" s="12" t="s">
        <v>18</v>
      </c>
      <c r="C87" s="35" t="s">
        <v>13</v>
      </c>
      <c r="D87" s="34" t="s">
        <v>7</v>
      </c>
      <c r="E87" s="35">
        <v>-1</v>
      </c>
      <c r="F87" s="35">
        <v>5.27</v>
      </c>
      <c r="G87" s="35"/>
      <c r="H87" s="35">
        <v>6.8</v>
      </c>
      <c r="I87" s="35">
        <f t="shared" si="3"/>
        <v>-35.835999999999999</v>
      </c>
      <c r="J87" s="35"/>
    </row>
    <row r="88" spans="2:10" x14ac:dyDescent="0.25">
      <c r="B88" s="12" t="s">
        <v>18</v>
      </c>
      <c r="C88" s="35" t="s">
        <v>14</v>
      </c>
      <c r="D88" s="34" t="s">
        <v>7</v>
      </c>
      <c r="E88" s="35">
        <v>-1</v>
      </c>
      <c r="F88" s="35">
        <v>6.1</v>
      </c>
      <c r="G88" s="35"/>
      <c r="H88" s="35">
        <v>3.93</v>
      </c>
      <c r="I88" s="35">
        <f t="shared" si="3"/>
        <v>-23.972999999999999</v>
      </c>
      <c r="J88" s="35"/>
    </row>
    <row r="89" spans="2:10" x14ac:dyDescent="0.25">
      <c r="B89" s="12" t="s">
        <v>19</v>
      </c>
      <c r="C89" s="35" t="s">
        <v>12</v>
      </c>
      <c r="D89" s="34" t="s">
        <v>7</v>
      </c>
      <c r="E89" s="35">
        <v>1</v>
      </c>
      <c r="F89" s="35">
        <v>17.440000000000001</v>
      </c>
      <c r="G89" s="35"/>
      <c r="H89" s="35">
        <v>10</v>
      </c>
      <c r="I89" s="35">
        <f t="shared" si="3"/>
        <v>174.4</v>
      </c>
      <c r="J89" s="35"/>
    </row>
    <row r="90" spans="2:10" x14ac:dyDescent="0.25">
      <c r="B90" s="12" t="s">
        <v>19</v>
      </c>
      <c r="C90" s="35" t="s">
        <v>12</v>
      </c>
      <c r="D90" s="34" t="s">
        <v>7</v>
      </c>
      <c r="E90" s="35">
        <v>1</v>
      </c>
      <c r="F90" s="35">
        <v>10.26</v>
      </c>
      <c r="G90" s="35"/>
      <c r="H90" s="35">
        <v>10</v>
      </c>
      <c r="I90" s="35">
        <f t="shared" si="3"/>
        <v>102.6</v>
      </c>
      <c r="J90" s="35"/>
    </row>
    <row r="91" spans="2:10" x14ac:dyDescent="0.25">
      <c r="B91" s="12" t="s">
        <v>20</v>
      </c>
      <c r="C91" s="35" t="s">
        <v>12</v>
      </c>
      <c r="D91" s="34" t="s">
        <v>7</v>
      </c>
      <c r="E91" s="35">
        <v>2</v>
      </c>
      <c r="F91" s="35">
        <v>28.7</v>
      </c>
      <c r="G91" s="35"/>
      <c r="H91" s="35">
        <v>13</v>
      </c>
      <c r="I91" s="35">
        <f t="shared" si="3"/>
        <v>746.19999999999993</v>
      </c>
      <c r="J91" s="35"/>
    </row>
    <row r="92" spans="2:10" x14ac:dyDescent="0.25">
      <c r="B92" s="12" t="s">
        <v>20</v>
      </c>
      <c r="C92" s="35" t="s">
        <v>21</v>
      </c>
      <c r="D92" s="34" t="s">
        <v>7</v>
      </c>
      <c r="E92" s="35">
        <v>2</v>
      </c>
      <c r="F92" s="35">
        <v>49</v>
      </c>
      <c r="G92" s="35"/>
      <c r="H92" s="35">
        <v>13</v>
      </c>
      <c r="I92" s="35">
        <f t="shared" si="3"/>
        <v>1274</v>
      </c>
      <c r="J92" s="35"/>
    </row>
    <row r="93" spans="2:10" x14ac:dyDescent="0.25">
      <c r="B93" s="12" t="s">
        <v>20</v>
      </c>
      <c r="C93" s="35" t="s">
        <v>14</v>
      </c>
      <c r="D93" s="34" t="s">
        <v>7</v>
      </c>
      <c r="E93" s="35">
        <v>-8</v>
      </c>
      <c r="F93" s="35">
        <v>4</v>
      </c>
      <c r="G93" s="35"/>
      <c r="H93" s="35">
        <v>1.8</v>
      </c>
      <c r="I93" s="35">
        <f t="shared" si="3"/>
        <v>-57.6</v>
      </c>
      <c r="J93" s="35"/>
    </row>
    <row r="94" spans="2:10" x14ac:dyDescent="0.25">
      <c r="B94" s="12" t="s">
        <v>20</v>
      </c>
      <c r="C94" s="35" t="s">
        <v>13</v>
      </c>
      <c r="D94" s="34" t="s">
        <v>7</v>
      </c>
      <c r="E94" s="35">
        <v>-1</v>
      </c>
      <c r="F94" s="35">
        <v>5.27</v>
      </c>
      <c r="G94" s="35"/>
      <c r="H94" s="35">
        <v>6.8</v>
      </c>
      <c r="I94" s="35">
        <f t="shared" si="3"/>
        <v>-35.835999999999999</v>
      </c>
      <c r="J94" s="35"/>
    </row>
    <row r="95" spans="2:10" x14ac:dyDescent="0.25">
      <c r="B95" s="12" t="s">
        <v>20</v>
      </c>
      <c r="C95" s="35" t="s">
        <v>13</v>
      </c>
      <c r="D95" s="34" t="s">
        <v>7</v>
      </c>
      <c r="E95" s="35">
        <v>-1</v>
      </c>
      <c r="F95" s="35">
        <v>3</v>
      </c>
      <c r="G95" s="35"/>
      <c r="H95" s="35">
        <v>7</v>
      </c>
      <c r="I95" s="35">
        <f t="shared" si="3"/>
        <v>-21</v>
      </c>
      <c r="J95" s="35"/>
    </row>
    <row r="96" spans="2:10" x14ac:dyDescent="0.25">
      <c r="B96" s="12" t="s">
        <v>22</v>
      </c>
      <c r="C96" s="35" t="s">
        <v>12</v>
      </c>
      <c r="D96" s="34" t="s">
        <v>7</v>
      </c>
      <c r="E96" s="35">
        <v>2</v>
      </c>
      <c r="F96" s="35">
        <v>60.13</v>
      </c>
      <c r="G96" s="35"/>
      <c r="H96" s="35">
        <v>13</v>
      </c>
      <c r="I96" s="35">
        <f t="shared" si="3"/>
        <v>1563.38</v>
      </c>
      <c r="J96" s="35"/>
    </row>
    <row r="97" spans="2:10" x14ac:dyDescent="0.25">
      <c r="B97" s="12" t="s">
        <v>22</v>
      </c>
      <c r="C97" s="35" t="s">
        <v>12</v>
      </c>
      <c r="D97" s="34" t="s">
        <v>7</v>
      </c>
      <c r="E97" s="35">
        <v>2</v>
      </c>
      <c r="F97" s="35">
        <v>48.15</v>
      </c>
      <c r="G97" s="35"/>
      <c r="H97" s="35">
        <v>13</v>
      </c>
      <c r="I97" s="35">
        <f t="shared" si="3"/>
        <v>1251.8999999999999</v>
      </c>
      <c r="J97" s="35"/>
    </row>
    <row r="98" spans="2:10" x14ac:dyDescent="0.25">
      <c r="B98" s="12" t="s">
        <v>22</v>
      </c>
      <c r="C98" s="35" t="s">
        <v>13</v>
      </c>
      <c r="D98" s="34" t="s">
        <v>7</v>
      </c>
      <c r="E98" s="35">
        <v>-1</v>
      </c>
      <c r="F98" s="35">
        <v>4.7</v>
      </c>
      <c r="G98" s="35"/>
      <c r="H98" s="35">
        <v>6.8</v>
      </c>
      <c r="I98" s="35">
        <f t="shared" si="3"/>
        <v>-31.96</v>
      </c>
      <c r="J98" s="35"/>
    </row>
    <row r="99" spans="2:10" x14ac:dyDescent="0.25">
      <c r="B99" s="12" t="s">
        <v>22</v>
      </c>
      <c r="C99" s="35" t="s">
        <v>13</v>
      </c>
      <c r="D99" s="34" t="s">
        <v>7</v>
      </c>
      <c r="E99" s="35">
        <v>-1</v>
      </c>
      <c r="F99" s="35">
        <v>4.4000000000000004</v>
      </c>
      <c r="G99" s="35"/>
      <c r="H99" s="35">
        <v>6.8</v>
      </c>
      <c r="I99" s="35">
        <f t="shared" si="3"/>
        <v>-29.92</v>
      </c>
      <c r="J99" s="35"/>
    </row>
    <row r="100" spans="2:10" x14ac:dyDescent="0.25">
      <c r="B100" s="12" t="s">
        <v>22</v>
      </c>
      <c r="C100" s="35" t="s">
        <v>13</v>
      </c>
      <c r="D100" s="34" t="s">
        <v>7</v>
      </c>
      <c r="E100" s="35">
        <v>-1</v>
      </c>
      <c r="F100" s="35">
        <v>2.76</v>
      </c>
      <c r="G100" s="35"/>
      <c r="H100" s="35">
        <v>6.8</v>
      </c>
      <c r="I100" s="35">
        <f t="shared" si="3"/>
        <v>-18.767999999999997</v>
      </c>
      <c r="J100" s="35"/>
    </row>
    <row r="101" spans="2:10" x14ac:dyDescent="0.25">
      <c r="B101" s="12" t="s">
        <v>12</v>
      </c>
      <c r="C101" s="35" t="s">
        <v>12</v>
      </c>
      <c r="D101" s="34" t="s">
        <v>7</v>
      </c>
      <c r="E101" s="35">
        <v>1</v>
      </c>
      <c r="F101" s="35">
        <v>23.4</v>
      </c>
      <c r="G101" s="35"/>
      <c r="H101" s="35">
        <v>10</v>
      </c>
      <c r="I101" s="35">
        <f t="shared" si="3"/>
        <v>234</v>
      </c>
      <c r="J101" s="35"/>
    </row>
    <row r="102" spans="2:10" x14ac:dyDescent="0.25">
      <c r="B102" s="12" t="s">
        <v>12</v>
      </c>
      <c r="C102" s="35" t="s">
        <v>13</v>
      </c>
      <c r="D102" s="34" t="s">
        <v>7</v>
      </c>
      <c r="E102" s="35">
        <v>-2</v>
      </c>
      <c r="F102" s="35">
        <v>2.83</v>
      </c>
      <c r="G102" s="35"/>
      <c r="H102" s="35">
        <v>6.7</v>
      </c>
      <c r="I102" s="35">
        <f t="shared" si="3"/>
        <v>-37.922000000000004</v>
      </c>
      <c r="J102" s="35"/>
    </row>
    <row r="103" spans="2:10" x14ac:dyDescent="0.25">
      <c r="B103" s="12" t="s">
        <v>23</v>
      </c>
      <c r="C103" s="35" t="s">
        <v>12</v>
      </c>
      <c r="D103" s="34" t="s">
        <v>7</v>
      </c>
      <c r="E103" s="35">
        <v>2</v>
      </c>
      <c r="F103" s="35">
        <v>41.8</v>
      </c>
      <c r="G103" s="35"/>
      <c r="H103" s="35">
        <v>10</v>
      </c>
      <c r="I103" s="35">
        <f t="shared" si="3"/>
        <v>836</v>
      </c>
      <c r="J103" s="35"/>
    </row>
    <row r="104" spans="2:10" x14ac:dyDescent="0.25">
      <c r="B104" s="12" t="s">
        <v>23</v>
      </c>
      <c r="C104" s="35" t="s">
        <v>12</v>
      </c>
      <c r="D104" s="34" t="s">
        <v>7</v>
      </c>
      <c r="E104" s="35">
        <v>2</v>
      </c>
      <c r="F104" s="35">
        <v>19.399999999999999</v>
      </c>
      <c r="G104" s="35"/>
      <c r="H104" s="35">
        <v>10</v>
      </c>
      <c r="I104" s="35">
        <f t="shared" si="3"/>
        <v>388</v>
      </c>
      <c r="J104" s="35"/>
    </row>
    <row r="105" spans="2:10" x14ac:dyDescent="0.25">
      <c r="B105" s="12" t="s">
        <v>23</v>
      </c>
      <c r="C105" s="35" t="s">
        <v>14</v>
      </c>
      <c r="D105" s="34" t="s">
        <v>7</v>
      </c>
      <c r="E105" s="35">
        <v>-1</v>
      </c>
      <c r="F105" s="35">
        <v>4.67</v>
      </c>
      <c r="G105" s="35"/>
      <c r="H105" s="35">
        <v>3.67</v>
      </c>
      <c r="I105" s="35">
        <f t="shared" si="3"/>
        <v>-17.1389</v>
      </c>
      <c r="J105" s="35"/>
    </row>
    <row r="106" spans="2:10" x14ac:dyDescent="0.25">
      <c r="B106" s="12" t="s">
        <v>23</v>
      </c>
      <c r="C106" s="35" t="s">
        <v>14</v>
      </c>
      <c r="D106" s="34" t="s">
        <v>7</v>
      </c>
      <c r="E106" s="35">
        <v>-2</v>
      </c>
      <c r="F106" s="35">
        <v>2.74</v>
      </c>
      <c r="G106" s="35"/>
      <c r="H106" s="35">
        <v>3.67</v>
      </c>
      <c r="I106" s="35">
        <f t="shared" si="3"/>
        <v>-20.111600000000003</v>
      </c>
      <c r="J106" s="35"/>
    </row>
    <row r="107" spans="2:10" x14ac:dyDescent="0.25">
      <c r="B107" s="12" t="s">
        <v>23</v>
      </c>
      <c r="C107" s="35" t="s">
        <v>14</v>
      </c>
      <c r="D107" s="34" t="s">
        <v>7</v>
      </c>
      <c r="E107" s="35">
        <v>-5</v>
      </c>
      <c r="F107" s="35">
        <v>3.14</v>
      </c>
      <c r="G107" s="35"/>
      <c r="H107" s="35">
        <v>3.67</v>
      </c>
      <c r="I107" s="35">
        <f t="shared" si="3"/>
        <v>-57.619</v>
      </c>
      <c r="J107" s="35"/>
    </row>
    <row r="108" spans="2:10" x14ac:dyDescent="0.25">
      <c r="B108" s="12" t="s">
        <v>23</v>
      </c>
      <c r="C108" s="35" t="s">
        <v>13</v>
      </c>
      <c r="D108" s="34" t="s">
        <v>7</v>
      </c>
      <c r="E108" s="35">
        <v>-2</v>
      </c>
      <c r="F108" s="35">
        <v>3.3</v>
      </c>
      <c r="G108" s="35"/>
      <c r="H108" s="35">
        <v>6.8</v>
      </c>
      <c r="I108" s="35">
        <f t="shared" si="3"/>
        <v>-44.879999999999995</v>
      </c>
      <c r="J108" s="35"/>
    </row>
    <row r="109" spans="2:10" x14ac:dyDescent="0.25">
      <c r="B109" s="12" t="s">
        <v>25</v>
      </c>
      <c r="C109" s="35" t="s">
        <v>12</v>
      </c>
      <c r="D109" s="34" t="s">
        <v>7</v>
      </c>
      <c r="E109" s="35">
        <v>2</v>
      </c>
      <c r="F109" s="35">
        <v>7.6</v>
      </c>
      <c r="G109" s="35"/>
      <c r="H109" s="35">
        <v>10</v>
      </c>
      <c r="I109" s="35">
        <f t="shared" si="3"/>
        <v>152</v>
      </c>
      <c r="J109" s="35"/>
    </row>
    <row r="110" spans="2:10" x14ac:dyDescent="0.25">
      <c r="B110" s="12" t="s">
        <v>25</v>
      </c>
      <c r="C110" s="35" t="s">
        <v>12</v>
      </c>
      <c r="D110" s="34" t="s">
        <v>7</v>
      </c>
      <c r="E110" s="35">
        <v>1</v>
      </c>
      <c r="F110" s="35">
        <v>6.5</v>
      </c>
      <c r="G110" s="35"/>
      <c r="H110" s="35">
        <v>10</v>
      </c>
      <c r="I110" s="35">
        <f t="shared" si="3"/>
        <v>65</v>
      </c>
      <c r="J110" s="35"/>
    </row>
    <row r="111" spans="2:10" x14ac:dyDescent="0.25">
      <c r="B111" s="12" t="s">
        <v>25</v>
      </c>
      <c r="C111" s="35" t="s">
        <v>12</v>
      </c>
      <c r="D111" s="34" t="s">
        <v>7</v>
      </c>
      <c r="E111" s="35">
        <v>2</v>
      </c>
      <c r="F111" s="35">
        <v>41.4</v>
      </c>
      <c r="G111" s="35"/>
      <c r="H111" s="35">
        <v>10</v>
      </c>
      <c r="I111" s="35">
        <f t="shared" si="3"/>
        <v>828</v>
      </c>
      <c r="J111" s="35"/>
    </row>
    <row r="112" spans="2:10" x14ac:dyDescent="0.25">
      <c r="B112" s="12" t="s">
        <v>25</v>
      </c>
      <c r="C112" s="35" t="s">
        <v>12</v>
      </c>
      <c r="D112" s="34" t="s">
        <v>7</v>
      </c>
      <c r="E112" s="35">
        <v>2</v>
      </c>
      <c r="F112" s="35">
        <v>10.5</v>
      </c>
      <c r="G112" s="35"/>
      <c r="H112" s="35">
        <v>10</v>
      </c>
      <c r="I112" s="35">
        <f t="shared" ref="I112:I172" si="5">E112*F112*H112</f>
        <v>210</v>
      </c>
      <c r="J112" s="35"/>
    </row>
    <row r="113" spans="2:10" x14ac:dyDescent="0.25">
      <c r="B113" s="12" t="s">
        <v>25</v>
      </c>
      <c r="C113" s="35" t="s">
        <v>14</v>
      </c>
      <c r="D113" s="34" t="s">
        <v>7</v>
      </c>
      <c r="E113" s="35">
        <v>-1</v>
      </c>
      <c r="F113" s="35">
        <v>4.8</v>
      </c>
      <c r="G113" s="35"/>
      <c r="H113" s="35">
        <v>3.8</v>
      </c>
      <c r="I113" s="35">
        <f t="shared" si="5"/>
        <v>-18.239999999999998</v>
      </c>
      <c r="J113" s="35"/>
    </row>
    <row r="114" spans="2:10" ht="15.75" thickBot="1" x14ac:dyDescent="0.3">
      <c r="B114" s="12" t="s">
        <v>25</v>
      </c>
      <c r="C114" s="36" t="s">
        <v>13</v>
      </c>
      <c r="D114" s="34" t="s">
        <v>7</v>
      </c>
      <c r="E114" s="36">
        <v>-1</v>
      </c>
      <c r="F114" s="36">
        <v>3.11</v>
      </c>
      <c r="G114" s="36"/>
      <c r="H114" s="36">
        <v>6.6</v>
      </c>
      <c r="I114" s="36">
        <f t="shared" si="5"/>
        <v>-20.526</v>
      </c>
      <c r="J114" s="36"/>
    </row>
    <row r="115" spans="2:10" ht="15.75" thickBot="1" x14ac:dyDescent="0.3">
      <c r="B115" s="89" t="s">
        <v>60</v>
      </c>
      <c r="C115" s="90"/>
      <c r="D115" s="90"/>
      <c r="E115" s="90"/>
      <c r="F115" s="90"/>
      <c r="G115" s="90"/>
      <c r="H115" s="90"/>
      <c r="I115" s="90"/>
      <c r="J115" s="91"/>
    </row>
    <row r="116" spans="2:10" x14ac:dyDescent="0.25">
      <c r="B116" s="17" t="s">
        <v>26</v>
      </c>
      <c r="C116" s="37" t="s">
        <v>12</v>
      </c>
      <c r="D116" s="37" t="s">
        <v>27</v>
      </c>
      <c r="E116" s="37">
        <v>2</v>
      </c>
      <c r="F116" s="37">
        <v>41.4</v>
      </c>
      <c r="G116" s="37"/>
      <c r="H116" s="37">
        <v>10</v>
      </c>
      <c r="I116" s="37">
        <f t="shared" si="5"/>
        <v>828</v>
      </c>
      <c r="J116" s="37"/>
    </row>
    <row r="117" spans="2:10" x14ac:dyDescent="0.25">
      <c r="B117" s="17" t="s">
        <v>26</v>
      </c>
      <c r="C117" s="38" t="s">
        <v>12</v>
      </c>
      <c r="D117" s="37" t="s">
        <v>27</v>
      </c>
      <c r="E117" s="38">
        <v>2</v>
      </c>
      <c r="F117" s="38">
        <v>19.5</v>
      </c>
      <c r="G117" s="38"/>
      <c r="H117" s="38">
        <v>10</v>
      </c>
      <c r="I117" s="38">
        <f t="shared" si="5"/>
        <v>390</v>
      </c>
      <c r="J117" s="38"/>
    </row>
    <row r="118" spans="2:10" x14ac:dyDescent="0.25">
      <c r="B118" s="11" t="s">
        <v>28</v>
      </c>
      <c r="C118" s="38" t="s">
        <v>12</v>
      </c>
      <c r="D118" s="37" t="s">
        <v>27</v>
      </c>
      <c r="E118" s="38">
        <v>2</v>
      </c>
      <c r="F118" s="38">
        <v>71</v>
      </c>
      <c r="G118" s="38"/>
      <c r="H118" s="38">
        <v>10</v>
      </c>
      <c r="I118" s="38">
        <f t="shared" si="5"/>
        <v>1420</v>
      </c>
      <c r="J118" s="38"/>
    </row>
    <row r="119" spans="2:10" x14ac:dyDescent="0.25">
      <c r="B119" s="11" t="s">
        <v>28</v>
      </c>
      <c r="C119" s="38" t="s">
        <v>12</v>
      </c>
      <c r="D119" s="37" t="s">
        <v>27</v>
      </c>
      <c r="E119" s="38">
        <v>1</v>
      </c>
      <c r="F119" s="38">
        <v>22</v>
      </c>
      <c r="G119" s="38"/>
      <c r="H119" s="38">
        <v>10</v>
      </c>
      <c r="I119" s="38">
        <f t="shared" si="5"/>
        <v>220</v>
      </c>
      <c r="J119" s="38"/>
    </row>
    <row r="120" spans="2:10" x14ac:dyDescent="0.25">
      <c r="B120" s="11" t="s">
        <v>28</v>
      </c>
      <c r="C120" s="38" t="s">
        <v>14</v>
      </c>
      <c r="D120" s="37" t="s">
        <v>27</v>
      </c>
      <c r="E120" s="38">
        <v>-11</v>
      </c>
      <c r="F120" s="38">
        <v>3.1</v>
      </c>
      <c r="G120" s="38"/>
      <c r="H120" s="38">
        <v>3.8</v>
      </c>
      <c r="I120" s="38">
        <f t="shared" si="5"/>
        <v>-129.58000000000001</v>
      </c>
      <c r="J120" s="38"/>
    </row>
    <row r="121" spans="2:10" x14ac:dyDescent="0.25">
      <c r="B121" s="11" t="s">
        <v>28</v>
      </c>
      <c r="C121" s="38" t="s">
        <v>13</v>
      </c>
      <c r="D121" s="37" t="s">
        <v>27</v>
      </c>
      <c r="E121" s="38">
        <v>-2</v>
      </c>
      <c r="F121" s="38">
        <v>6.7</v>
      </c>
      <c r="G121" s="38"/>
      <c r="H121" s="38">
        <v>4.8</v>
      </c>
      <c r="I121" s="38">
        <f t="shared" si="5"/>
        <v>-64.319999999999993</v>
      </c>
      <c r="J121" s="38"/>
    </row>
    <row r="122" spans="2:10" x14ac:dyDescent="0.25">
      <c r="B122" s="11" t="s">
        <v>29</v>
      </c>
      <c r="C122" s="38" t="s">
        <v>12</v>
      </c>
      <c r="D122" s="37" t="s">
        <v>27</v>
      </c>
      <c r="E122" s="38">
        <v>1</v>
      </c>
      <c r="F122" s="38">
        <v>36.4</v>
      </c>
      <c r="G122" s="38"/>
      <c r="H122" s="38">
        <v>10</v>
      </c>
      <c r="I122" s="38">
        <f t="shared" si="5"/>
        <v>364</v>
      </c>
      <c r="J122" s="38"/>
    </row>
    <row r="123" spans="2:10" x14ac:dyDescent="0.25">
      <c r="B123" s="11" t="s">
        <v>29</v>
      </c>
      <c r="C123" s="38" t="s">
        <v>12</v>
      </c>
      <c r="D123" s="37" t="s">
        <v>27</v>
      </c>
      <c r="E123" s="38">
        <v>1</v>
      </c>
      <c r="F123" s="38">
        <v>14.7</v>
      </c>
      <c r="G123" s="38"/>
      <c r="H123" s="38">
        <v>10</v>
      </c>
      <c r="I123" s="38">
        <f t="shared" si="5"/>
        <v>147</v>
      </c>
      <c r="J123" s="38"/>
    </row>
    <row r="124" spans="2:10" x14ac:dyDescent="0.25">
      <c r="B124" s="11" t="s">
        <v>29</v>
      </c>
      <c r="C124" s="38" t="s">
        <v>12</v>
      </c>
      <c r="D124" s="37" t="s">
        <v>27</v>
      </c>
      <c r="E124" s="38">
        <v>1</v>
      </c>
      <c r="F124" s="38">
        <v>11.2</v>
      </c>
      <c r="G124" s="38"/>
      <c r="H124" s="38">
        <v>10</v>
      </c>
      <c r="I124" s="38">
        <f t="shared" si="5"/>
        <v>112</v>
      </c>
      <c r="J124" s="38"/>
    </row>
    <row r="125" spans="2:10" x14ac:dyDescent="0.25">
      <c r="B125" s="11" t="s">
        <v>29</v>
      </c>
      <c r="C125" s="38" t="s">
        <v>12</v>
      </c>
      <c r="D125" s="37" t="s">
        <v>27</v>
      </c>
      <c r="E125" s="38">
        <v>1</v>
      </c>
      <c r="F125" s="38">
        <v>24.5</v>
      </c>
      <c r="G125" s="38"/>
      <c r="H125" s="38">
        <v>10</v>
      </c>
      <c r="I125" s="38">
        <f t="shared" si="5"/>
        <v>245</v>
      </c>
      <c r="J125" s="38"/>
    </row>
    <row r="126" spans="2:10" x14ac:dyDescent="0.25">
      <c r="B126" s="11" t="s">
        <v>29</v>
      </c>
      <c r="C126" s="38" t="s">
        <v>12</v>
      </c>
      <c r="D126" s="37" t="s">
        <v>27</v>
      </c>
      <c r="E126" s="38">
        <v>1</v>
      </c>
      <c r="F126" s="38">
        <v>6</v>
      </c>
      <c r="G126" s="38"/>
      <c r="H126" s="38">
        <v>10</v>
      </c>
      <c r="I126" s="38">
        <f t="shared" si="5"/>
        <v>60</v>
      </c>
      <c r="J126" s="38"/>
    </row>
    <row r="127" spans="2:10" x14ac:dyDescent="0.25">
      <c r="B127" s="11" t="s">
        <v>29</v>
      </c>
      <c r="C127" s="38" t="s">
        <v>12</v>
      </c>
      <c r="D127" s="37" t="s">
        <v>27</v>
      </c>
      <c r="E127" s="38">
        <v>1</v>
      </c>
      <c r="F127" s="38">
        <v>7.5</v>
      </c>
      <c r="G127" s="38"/>
      <c r="H127" s="38">
        <v>10</v>
      </c>
      <c r="I127" s="38">
        <f t="shared" si="5"/>
        <v>75</v>
      </c>
      <c r="J127" s="38"/>
    </row>
    <row r="128" spans="2:10" x14ac:dyDescent="0.25">
      <c r="B128" s="11" t="s">
        <v>29</v>
      </c>
      <c r="C128" s="38" t="s">
        <v>13</v>
      </c>
      <c r="D128" s="37" t="s">
        <v>27</v>
      </c>
      <c r="E128" s="38">
        <v>-2</v>
      </c>
      <c r="F128" s="38">
        <v>2.8</v>
      </c>
      <c r="G128" s="38"/>
      <c r="H128" s="38">
        <v>6.8</v>
      </c>
      <c r="I128" s="38">
        <f t="shared" si="5"/>
        <v>-38.08</v>
      </c>
      <c r="J128" s="38"/>
    </row>
    <row r="129" spans="2:10" x14ac:dyDescent="0.25">
      <c r="B129" s="11" t="s">
        <v>29</v>
      </c>
      <c r="C129" s="38" t="s">
        <v>14</v>
      </c>
      <c r="D129" s="37" t="s">
        <v>27</v>
      </c>
      <c r="E129" s="38">
        <v>-2</v>
      </c>
      <c r="F129" s="38">
        <v>3.1</v>
      </c>
      <c r="G129" s="38"/>
      <c r="H129" s="38">
        <v>3.8</v>
      </c>
      <c r="I129" s="38">
        <f t="shared" si="5"/>
        <v>-23.56</v>
      </c>
      <c r="J129" s="38"/>
    </row>
    <row r="130" spans="2:10" x14ac:dyDescent="0.25">
      <c r="B130" s="11" t="s">
        <v>30</v>
      </c>
      <c r="C130" s="38" t="s">
        <v>12</v>
      </c>
      <c r="D130" s="37" t="s">
        <v>27</v>
      </c>
      <c r="E130" s="38">
        <v>1</v>
      </c>
      <c r="F130" s="39">
        <v>11.5</v>
      </c>
      <c r="G130" s="38"/>
      <c r="H130" s="38">
        <v>10</v>
      </c>
      <c r="I130" s="38">
        <f t="shared" si="5"/>
        <v>115</v>
      </c>
      <c r="J130" s="38"/>
    </row>
    <row r="131" spans="2:10" x14ac:dyDescent="0.25">
      <c r="B131" s="11" t="s">
        <v>30</v>
      </c>
      <c r="C131" s="38" t="s">
        <v>12</v>
      </c>
      <c r="D131" s="37" t="s">
        <v>27</v>
      </c>
      <c r="E131" s="38">
        <v>1</v>
      </c>
      <c r="F131" s="38">
        <v>22.42</v>
      </c>
      <c r="G131" s="38"/>
      <c r="H131" s="38">
        <v>10</v>
      </c>
      <c r="I131" s="38">
        <f t="shared" si="5"/>
        <v>224.20000000000002</v>
      </c>
      <c r="J131" s="38"/>
    </row>
    <row r="132" spans="2:10" x14ac:dyDescent="0.25">
      <c r="B132" s="11" t="s">
        <v>30</v>
      </c>
      <c r="C132" s="38" t="s">
        <v>14</v>
      </c>
      <c r="D132" s="37" t="s">
        <v>27</v>
      </c>
      <c r="E132" s="38">
        <v>-2</v>
      </c>
      <c r="F132" s="38">
        <v>3</v>
      </c>
      <c r="G132" s="38"/>
      <c r="H132" s="38">
        <v>3.1</v>
      </c>
      <c r="I132" s="38">
        <f t="shared" si="5"/>
        <v>-18.600000000000001</v>
      </c>
      <c r="J132" s="38"/>
    </row>
    <row r="133" spans="2:10" x14ac:dyDescent="0.25">
      <c r="B133" s="11" t="s">
        <v>30</v>
      </c>
      <c r="C133" s="38" t="s">
        <v>14</v>
      </c>
      <c r="D133" s="37" t="s">
        <v>27</v>
      </c>
      <c r="E133" s="38">
        <v>-2</v>
      </c>
      <c r="F133" s="38">
        <v>1.1299999999999999</v>
      </c>
      <c r="G133" s="38"/>
      <c r="H133" s="38">
        <v>3.1</v>
      </c>
      <c r="I133" s="38">
        <f t="shared" si="5"/>
        <v>-7.0059999999999993</v>
      </c>
      <c r="J133" s="38"/>
    </row>
    <row r="134" spans="2:10" x14ac:dyDescent="0.25">
      <c r="B134" s="11" t="s">
        <v>30</v>
      </c>
      <c r="C134" s="38" t="s">
        <v>13</v>
      </c>
      <c r="D134" s="37" t="s">
        <v>27</v>
      </c>
      <c r="E134" s="38">
        <v>-1</v>
      </c>
      <c r="F134" s="38">
        <v>3.7</v>
      </c>
      <c r="G134" s="38"/>
      <c r="H134" s="38">
        <v>6.8</v>
      </c>
      <c r="I134" s="38">
        <f t="shared" si="5"/>
        <v>-25.16</v>
      </c>
      <c r="J134" s="38"/>
    </row>
    <row r="135" spans="2:10" x14ac:dyDescent="0.25">
      <c r="B135" s="11" t="s">
        <v>48</v>
      </c>
      <c r="C135" s="38" t="s">
        <v>12</v>
      </c>
      <c r="D135" s="37" t="s">
        <v>27</v>
      </c>
      <c r="E135" s="38">
        <v>1</v>
      </c>
      <c r="F135" s="38">
        <v>11.05</v>
      </c>
      <c r="G135" s="38"/>
      <c r="H135" s="38">
        <v>10</v>
      </c>
      <c r="I135" s="38">
        <f>E135*F135*H135</f>
        <v>110.5</v>
      </c>
      <c r="J135" s="38"/>
    </row>
    <row r="136" spans="2:10" x14ac:dyDescent="0.25">
      <c r="B136" s="11" t="s">
        <v>48</v>
      </c>
      <c r="C136" s="38" t="s">
        <v>12</v>
      </c>
      <c r="D136" s="37" t="s">
        <v>27</v>
      </c>
      <c r="E136" s="38">
        <v>1</v>
      </c>
      <c r="F136" s="38">
        <v>22.5</v>
      </c>
      <c r="G136" s="38"/>
      <c r="H136" s="38">
        <v>10</v>
      </c>
      <c r="I136" s="38">
        <f>E136*F136*H136</f>
        <v>225</v>
      </c>
      <c r="J136" s="38"/>
    </row>
    <row r="137" spans="2:10" x14ac:dyDescent="0.25">
      <c r="B137" s="11" t="s">
        <v>31</v>
      </c>
      <c r="C137" s="38" t="s">
        <v>12</v>
      </c>
      <c r="D137" s="37" t="s">
        <v>27</v>
      </c>
      <c r="E137" s="38">
        <v>2</v>
      </c>
      <c r="F137" s="38">
        <v>28.97</v>
      </c>
      <c r="G137" s="38"/>
      <c r="H137" s="38">
        <v>13</v>
      </c>
      <c r="I137" s="38">
        <f t="shared" si="5"/>
        <v>753.22</v>
      </c>
      <c r="J137" s="38"/>
    </row>
    <row r="138" spans="2:10" x14ac:dyDescent="0.25">
      <c r="B138" s="11" t="s">
        <v>31</v>
      </c>
      <c r="C138" s="38" t="s">
        <v>12</v>
      </c>
      <c r="D138" s="37" t="s">
        <v>27</v>
      </c>
      <c r="E138" s="38">
        <v>2</v>
      </c>
      <c r="F138" s="38">
        <v>49.9</v>
      </c>
      <c r="G138" s="38"/>
      <c r="H138" s="38">
        <v>13</v>
      </c>
      <c r="I138" s="38">
        <f t="shared" si="5"/>
        <v>1297.3999999999999</v>
      </c>
      <c r="J138" s="38"/>
    </row>
    <row r="139" spans="2:10" x14ac:dyDescent="0.25">
      <c r="B139" s="11" t="s">
        <v>31</v>
      </c>
      <c r="C139" s="38" t="s">
        <v>12</v>
      </c>
      <c r="D139" s="37" t="s">
        <v>27</v>
      </c>
      <c r="E139" s="38">
        <v>2</v>
      </c>
      <c r="F139" s="38">
        <v>12</v>
      </c>
      <c r="G139" s="38"/>
      <c r="H139" s="38">
        <v>13</v>
      </c>
      <c r="I139" s="38">
        <f t="shared" si="5"/>
        <v>312</v>
      </c>
      <c r="J139" s="38"/>
    </row>
    <row r="140" spans="2:10" x14ac:dyDescent="0.25">
      <c r="B140" s="11" t="s">
        <v>31</v>
      </c>
      <c r="C140" s="38" t="s">
        <v>12</v>
      </c>
      <c r="D140" s="37" t="s">
        <v>27</v>
      </c>
      <c r="E140" s="38">
        <v>2</v>
      </c>
      <c r="F140" s="38">
        <v>8.1999999999999993</v>
      </c>
      <c r="G140" s="38"/>
      <c r="H140" s="38">
        <v>13</v>
      </c>
      <c r="I140" s="38">
        <f t="shared" si="5"/>
        <v>213.2</v>
      </c>
      <c r="J140" s="38"/>
    </row>
    <row r="141" spans="2:10" x14ac:dyDescent="0.25">
      <c r="B141" s="11" t="s">
        <v>31</v>
      </c>
      <c r="C141" s="38" t="s">
        <v>14</v>
      </c>
      <c r="D141" s="37" t="s">
        <v>27</v>
      </c>
      <c r="E141" s="38">
        <v>-8</v>
      </c>
      <c r="F141" s="38">
        <v>1.1299999999999999</v>
      </c>
      <c r="G141" s="38"/>
      <c r="H141" s="38">
        <v>3.1</v>
      </c>
      <c r="I141" s="38">
        <f t="shared" si="5"/>
        <v>-28.023999999999997</v>
      </c>
      <c r="J141" s="38"/>
    </row>
    <row r="142" spans="2:10" x14ac:dyDescent="0.25">
      <c r="B142" s="11" t="s">
        <v>49</v>
      </c>
      <c r="C142" s="38" t="s">
        <v>12</v>
      </c>
      <c r="D142" s="37" t="s">
        <v>27</v>
      </c>
      <c r="E142" s="38">
        <v>-1</v>
      </c>
      <c r="F142" s="38">
        <v>11.05</v>
      </c>
      <c r="G142" s="38"/>
      <c r="H142" s="38">
        <v>10</v>
      </c>
      <c r="I142" s="38">
        <f t="shared" si="5"/>
        <v>-110.5</v>
      </c>
      <c r="J142" s="38"/>
    </row>
    <row r="143" spans="2:10" x14ac:dyDescent="0.25">
      <c r="B143" s="11" t="s">
        <v>19</v>
      </c>
      <c r="C143" s="38" t="s">
        <v>12</v>
      </c>
      <c r="D143" s="37" t="s">
        <v>27</v>
      </c>
      <c r="E143" s="38">
        <v>1</v>
      </c>
      <c r="F143" s="38">
        <v>17.440000000000001</v>
      </c>
      <c r="G143" s="38"/>
      <c r="H143" s="38">
        <v>10</v>
      </c>
      <c r="I143" s="38">
        <f t="shared" si="5"/>
        <v>174.4</v>
      </c>
      <c r="J143" s="38"/>
    </row>
    <row r="144" spans="2:10" x14ac:dyDescent="0.25">
      <c r="B144" s="11" t="s">
        <v>19</v>
      </c>
      <c r="C144" s="38" t="s">
        <v>12</v>
      </c>
      <c r="D144" s="37" t="s">
        <v>27</v>
      </c>
      <c r="E144" s="38">
        <v>1</v>
      </c>
      <c r="F144" s="38">
        <v>10.26</v>
      </c>
      <c r="G144" s="38"/>
      <c r="H144" s="38">
        <v>10</v>
      </c>
      <c r="I144" s="38">
        <f t="shared" si="5"/>
        <v>102.6</v>
      </c>
      <c r="J144" s="38"/>
    </row>
    <row r="145" spans="2:10" x14ac:dyDescent="0.25">
      <c r="B145" s="11" t="s">
        <v>41</v>
      </c>
      <c r="C145" s="38" t="s">
        <v>12</v>
      </c>
      <c r="D145" s="37" t="s">
        <v>27</v>
      </c>
      <c r="E145" s="38">
        <v>1</v>
      </c>
      <c r="F145" s="38">
        <v>13.3</v>
      </c>
      <c r="G145" s="38"/>
      <c r="H145" s="38">
        <v>10</v>
      </c>
      <c r="I145" s="38">
        <f>E145*F145*H145</f>
        <v>133</v>
      </c>
      <c r="J145" s="38"/>
    </row>
    <row r="146" spans="2:10" x14ac:dyDescent="0.25">
      <c r="B146" s="11" t="s">
        <v>41</v>
      </c>
      <c r="C146" s="38" t="s">
        <v>13</v>
      </c>
      <c r="D146" s="37" t="s">
        <v>27</v>
      </c>
      <c r="E146" s="38">
        <v>-1</v>
      </c>
      <c r="F146" s="38">
        <v>2.83</v>
      </c>
      <c r="G146" s="38"/>
      <c r="H146" s="38">
        <v>6.7</v>
      </c>
      <c r="I146" s="38">
        <f>E146*F146*H146</f>
        <v>-18.961000000000002</v>
      </c>
      <c r="J146" s="38"/>
    </row>
    <row r="147" spans="2:10" x14ac:dyDescent="0.25">
      <c r="B147" s="11" t="s">
        <v>11</v>
      </c>
      <c r="C147" s="38" t="s">
        <v>12</v>
      </c>
      <c r="D147" s="37" t="s">
        <v>27</v>
      </c>
      <c r="E147" s="38">
        <v>1</v>
      </c>
      <c r="F147" s="38">
        <v>7</v>
      </c>
      <c r="G147" s="38"/>
      <c r="H147" s="38">
        <v>10</v>
      </c>
      <c r="I147" s="38">
        <f>E147*F147*H147</f>
        <v>70</v>
      </c>
      <c r="J147" s="38"/>
    </row>
    <row r="148" spans="2:10" x14ac:dyDescent="0.25">
      <c r="B148" s="11" t="s">
        <v>11</v>
      </c>
      <c r="C148" s="38" t="s">
        <v>12</v>
      </c>
      <c r="D148" s="37" t="s">
        <v>27</v>
      </c>
      <c r="E148" s="38">
        <v>2</v>
      </c>
      <c r="F148" s="38">
        <v>6</v>
      </c>
      <c r="G148" s="38"/>
      <c r="H148" s="38">
        <v>10</v>
      </c>
      <c r="I148" s="38">
        <f>E148*F148*H148</f>
        <v>120</v>
      </c>
      <c r="J148" s="38"/>
    </row>
    <row r="149" spans="2:10" ht="15.75" thickBot="1" x14ac:dyDescent="0.3">
      <c r="B149" s="11" t="s">
        <v>11</v>
      </c>
      <c r="C149" s="49" t="s">
        <v>13</v>
      </c>
      <c r="D149" s="37" t="s">
        <v>27</v>
      </c>
      <c r="E149" s="49">
        <v>-1</v>
      </c>
      <c r="F149" s="49">
        <v>2.83</v>
      </c>
      <c r="G149" s="49"/>
      <c r="H149" s="49">
        <v>6.7</v>
      </c>
      <c r="I149" s="49">
        <f>E149*F149*H149</f>
        <v>-18.961000000000002</v>
      </c>
      <c r="J149" s="49"/>
    </row>
    <row r="150" spans="2:10" ht="15.75" thickBot="1" x14ac:dyDescent="0.3">
      <c r="B150" s="89" t="s">
        <v>61</v>
      </c>
      <c r="C150" s="90"/>
      <c r="D150" s="90"/>
      <c r="E150" s="90"/>
      <c r="F150" s="90"/>
      <c r="G150" s="90"/>
      <c r="H150" s="90"/>
      <c r="I150" s="90"/>
      <c r="J150" s="91"/>
    </row>
    <row r="151" spans="2:10" s="5" customFormat="1" x14ac:dyDescent="0.25">
      <c r="B151" s="19" t="s">
        <v>18</v>
      </c>
      <c r="C151" s="40" t="s">
        <v>12</v>
      </c>
      <c r="D151" s="40" t="s">
        <v>32</v>
      </c>
      <c r="E151" s="40">
        <v>2</v>
      </c>
      <c r="F151" s="40">
        <v>82</v>
      </c>
      <c r="G151" s="40"/>
      <c r="H151" s="40">
        <v>10</v>
      </c>
      <c r="I151" s="40">
        <f t="shared" si="5"/>
        <v>1640</v>
      </c>
      <c r="J151" s="40"/>
    </row>
    <row r="152" spans="2:10" x14ac:dyDescent="0.25">
      <c r="B152" s="19" t="s">
        <v>18</v>
      </c>
      <c r="C152" s="41" t="s">
        <v>12</v>
      </c>
      <c r="D152" s="40" t="s">
        <v>32</v>
      </c>
      <c r="E152" s="41">
        <v>2</v>
      </c>
      <c r="F152" s="41">
        <v>22.1</v>
      </c>
      <c r="G152" s="41"/>
      <c r="H152" s="41">
        <v>10</v>
      </c>
      <c r="I152" s="41">
        <f t="shared" si="5"/>
        <v>442</v>
      </c>
      <c r="J152" s="41"/>
    </row>
    <row r="153" spans="2:10" x14ac:dyDescent="0.25">
      <c r="B153" s="19" t="s">
        <v>18</v>
      </c>
      <c r="C153" s="41" t="s">
        <v>14</v>
      </c>
      <c r="D153" s="40" t="s">
        <v>32</v>
      </c>
      <c r="E153" s="41">
        <v>-3</v>
      </c>
      <c r="F153" s="41">
        <v>3.83</v>
      </c>
      <c r="G153" s="41"/>
      <c r="H153" s="41">
        <v>2.58</v>
      </c>
      <c r="I153" s="41">
        <f t="shared" si="5"/>
        <v>-29.644200000000001</v>
      </c>
      <c r="J153" s="41"/>
    </row>
    <row r="154" spans="2:10" x14ac:dyDescent="0.25">
      <c r="B154" s="19" t="s">
        <v>18</v>
      </c>
      <c r="C154" s="41" t="s">
        <v>14</v>
      </c>
      <c r="D154" s="40" t="s">
        <v>32</v>
      </c>
      <c r="E154" s="41">
        <v>-1</v>
      </c>
      <c r="F154" s="41">
        <v>6</v>
      </c>
      <c r="G154" s="41"/>
      <c r="H154" s="41">
        <v>3.9</v>
      </c>
      <c r="I154" s="41">
        <f t="shared" si="5"/>
        <v>-23.4</v>
      </c>
      <c r="J154" s="41"/>
    </row>
    <row r="155" spans="2:10" x14ac:dyDescent="0.25">
      <c r="B155" s="19" t="s">
        <v>18</v>
      </c>
      <c r="C155" s="41" t="s">
        <v>14</v>
      </c>
      <c r="D155" s="40" t="s">
        <v>32</v>
      </c>
      <c r="E155" s="41">
        <v>-9</v>
      </c>
      <c r="F155" s="41">
        <v>7</v>
      </c>
      <c r="G155" s="41"/>
      <c r="H155" s="41">
        <v>3.9</v>
      </c>
      <c r="I155" s="41">
        <f t="shared" si="5"/>
        <v>-245.7</v>
      </c>
      <c r="J155" s="41"/>
    </row>
    <row r="156" spans="2:10" x14ac:dyDescent="0.25">
      <c r="B156" s="19" t="s">
        <v>18</v>
      </c>
      <c r="C156" s="41" t="s">
        <v>13</v>
      </c>
      <c r="D156" s="40" t="s">
        <v>32</v>
      </c>
      <c r="E156" s="41">
        <v>-2</v>
      </c>
      <c r="F156" s="41">
        <v>3.8</v>
      </c>
      <c r="G156" s="41"/>
      <c r="H156" s="41">
        <v>3.1</v>
      </c>
      <c r="I156" s="41">
        <f t="shared" si="5"/>
        <v>-23.56</v>
      </c>
      <c r="J156" s="41"/>
    </row>
    <row r="157" spans="2:10" x14ac:dyDescent="0.25">
      <c r="B157" s="19" t="s">
        <v>18</v>
      </c>
      <c r="C157" s="41" t="s">
        <v>13</v>
      </c>
      <c r="D157" s="40" t="s">
        <v>32</v>
      </c>
      <c r="E157" s="41">
        <v>-2</v>
      </c>
      <c r="F157" s="41">
        <v>2.5</v>
      </c>
      <c r="G157" s="41"/>
      <c r="H157" s="41">
        <v>6.8</v>
      </c>
      <c r="I157" s="41">
        <f t="shared" si="5"/>
        <v>-34</v>
      </c>
      <c r="J157" s="41"/>
    </row>
    <row r="158" spans="2:10" x14ac:dyDescent="0.25">
      <c r="B158" s="10" t="s">
        <v>50</v>
      </c>
      <c r="C158" s="41" t="s">
        <v>12</v>
      </c>
      <c r="D158" s="40" t="s">
        <v>32</v>
      </c>
      <c r="E158" s="41">
        <v>2</v>
      </c>
      <c r="F158" s="41">
        <v>22.3</v>
      </c>
      <c r="G158" s="41"/>
      <c r="H158" s="41">
        <v>10</v>
      </c>
      <c r="I158" s="41">
        <f t="shared" si="5"/>
        <v>446</v>
      </c>
      <c r="J158" s="41"/>
    </row>
    <row r="159" spans="2:10" x14ac:dyDescent="0.25">
      <c r="B159" s="10" t="s">
        <v>50</v>
      </c>
      <c r="C159" s="41" t="s">
        <v>12</v>
      </c>
      <c r="D159" s="40" t="s">
        <v>32</v>
      </c>
      <c r="E159" s="41">
        <v>1</v>
      </c>
      <c r="F159" s="41">
        <v>18.5</v>
      </c>
      <c r="G159" s="41"/>
      <c r="H159" s="41">
        <v>10</v>
      </c>
      <c r="I159" s="41">
        <f t="shared" si="5"/>
        <v>185</v>
      </c>
      <c r="J159" s="41"/>
    </row>
    <row r="160" spans="2:10" x14ac:dyDescent="0.25">
      <c r="B160" s="10" t="s">
        <v>19</v>
      </c>
      <c r="C160" s="41" t="s">
        <v>12</v>
      </c>
      <c r="D160" s="40" t="s">
        <v>32</v>
      </c>
      <c r="E160" s="41">
        <v>1</v>
      </c>
      <c r="F160" s="41">
        <v>17.440000000000001</v>
      </c>
      <c r="G160" s="41"/>
      <c r="H160" s="41">
        <v>10</v>
      </c>
      <c r="I160" s="41">
        <f t="shared" ref="I160:I161" si="6">E160*F160*H160</f>
        <v>174.4</v>
      </c>
      <c r="J160" s="41"/>
    </row>
    <row r="161" spans="2:10" x14ac:dyDescent="0.25">
      <c r="B161" s="10" t="s">
        <v>19</v>
      </c>
      <c r="C161" s="41" t="s">
        <v>12</v>
      </c>
      <c r="D161" s="40" t="s">
        <v>32</v>
      </c>
      <c r="E161" s="41">
        <v>1</v>
      </c>
      <c r="F161" s="41">
        <v>10.26</v>
      </c>
      <c r="G161" s="41"/>
      <c r="H161" s="41">
        <v>10</v>
      </c>
      <c r="I161" s="41">
        <f t="shared" si="6"/>
        <v>102.6</v>
      </c>
      <c r="J161" s="41"/>
    </row>
    <row r="162" spans="2:10" x14ac:dyDescent="0.25">
      <c r="B162" s="10" t="s">
        <v>39</v>
      </c>
      <c r="C162" s="41" t="s">
        <v>12</v>
      </c>
      <c r="D162" s="40" t="s">
        <v>32</v>
      </c>
      <c r="E162" s="41">
        <v>1</v>
      </c>
      <c r="F162" s="41">
        <v>14.17</v>
      </c>
      <c r="G162" s="41"/>
      <c r="H162" s="41">
        <v>10</v>
      </c>
      <c r="I162" s="41">
        <f>E162*F162*H162</f>
        <v>141.69999999999999</v>
      </c>
      <c r="J162" s="41"/>
    </row>
    <row r="163" spans="2:10" x14ac:dyDescent="0.25">
      <c r="B163" s="10" t="s">
        <v>39</v>
      </c>
      <c r="C163" s="41" t="s">
        <v>12</v>
      </c>
      <c r="D163" s="40" t="s">
        <v>32</v>
      </c>
      <c r="E163" s="41">
        <v>1</v>
      </c>
      <c r="F163" s="41">
        <v>6</v>
      </c>
      <c r="G163" s="41"/>
      <c r="H163" s="41">
        <v>10</v>
      </c>
      <c r="I163" s="41">
        <f>E163*F163*H163</f>
        <v>60</v>
      </c>
      <c r="J163" s="41"/>
    </row>
    <row r="164" spans="2:10" x14ac:dyDescent="0.25">
      <c r="B164" s="10" t="s">
        <v>11</v>
      </c>
      <c r="C164" s="41" t="s">
        <v>12</v>
      </c>
      <c r="D164" s="40" t="s">
        <v>32</v>
      </c>
      <c r="E164" s="41">
        <v>1</v>
      </c>
      <c r="F164" s="41">
        <v>14.17</v>
      </c>
      <c r="G164" s="41"/>
      <c r="H164" s="41">
        <v>10</v>
      </c>
      <c r="I164" s="41">
        <f>E164*F164*H164</f>
        <v>141.69999999999999</v>
      </c>
      <c r="J164" s="41"/>
    </row>
    <row r="165" spans="2:10" x14ac:dyDescent="0.25">
      <c r="B165" s="10" t="s">
        <v>11</v>
      </c>
      <c r="C165" s="41" t="s">
        <v>12</v>
      </c>
      <c r="D165" s="40" t="s">
        <v>32</v>
      </c>
      <c r="E165" s="41">
        <v>1</v>
      </c>
      <c r="F165" s="41">
        <v>16.8</v>
      </c>
      <c r="G165" s="41"/>
      <c r="H165" s="41">
        <v>10</v>
      </c>
      <c r="I165" s="41">
        <f>E165*F165*H165</f>
        <v>168</v>
      </c>
      <c r="J165" s="41"/>
    </row>
    <row r="166" spans="2:10" x14ac:dyDescent="0.25">
      <c r="B166" s="10" t="s">
        <v>34</v>
      </c>
      <c r="C166" s="41" t="s">
        <v>12</v>
      </c>
      <c r="D166" s="40" t="s">
        <v>32</v>
      </c>
      <c r="E166" s="41">
        <v>1</v>
      </c>
      <c r="F166" s="41">
        <v>14</v>
      </c>
      <c r="G166" s="41"/>
      <c r="H166" s="41">
        <v>10</v>
      </c>
      <c r="I166" s="41">
        <f t="shared" si="5"/>
        <v>140</v>
      </c>
      <c r="J166" s="41"/>
    </row>
    <row r="167" spans="2:10" x14ac:dyDescent="0.25">
      <c r="B167" s="10" t="s">
        <v>36</v>
      </c>
      <c r="C167" s="41" t="s">
        <v>12</v>
      </c>
      <c r="D167" s="40" t="s">
        <v>32</v>
      </c>
      <c r="E167" s="41">
        <v>1</v>
      </c>
      <c r="F167" s="41">
        <v>10</v>
      </c>
      <c r="G167" s="41"/>
      <c r="H167" s="41">
        <v>10</v>
      </c>
      <c r="I167" s="41">
        <f>E167*F167*H167</f>
        <v>100</v>
      </c>
      <c r="J167" s="41"/>
    </row>
    <row r="168" spans="2:10" x14ac:dyDescent="0.25">
      <c r="B168" s="10" t="s">
        <v>36</v>
      </c>
      <c r="C168" s="41" t="s">
        <v>12</v>
      </c>
      <c r="D168" s="40" t="s">
        <v>32</v>
      </c>
      <c r="E168" s="41">
        <v>1</v>
      </c>
      <c r="F168" s="41">
        <v>10</v>
      </c>
      <c r="G168" s="41"/>
      <c r="H168" s="41">
        <v>10</v>
      </c>
      <c r="I168" s="41">
        <f t="shared" ref="I168:I170" si="7">E168*F168*H168</f>
        <v>100</v>
      </c>
      <c r="J168" s="41"/>
    </row>
    <row r="169" spans="2:10" x14ac:dyDescent="0.25">
      <c r="B169" s="10" t="s">
        <v>37</v>
      </c>
      <c r="C169" s="41" t="s">
        <v>12</v>
      </c>
      <c r="D169" s="40" t="s">
        <v>32</v>
      </c>
      <c r="E169" s="41">
        <v>1</v>
      </c>
      <c r="F169" s="41">
        <v>10</v>
      </c>
      <c r="G169" s="41"/>
      <c r="H169" s="41">
        <v>10</v>
      </c>
      <c r="I169" s="41">
        <f t="shared" si="7"/>
        <v>100</v>
      </c>
      <c r="J169" s="41"/>
    </row>
    <row r="170" spans="2:10" x14ac:dyDescent="0.25">
      <c r="B170" s="10" t="s">
        <v>37</v>
      </c>
      <c r="C170" s="41" t="s">
        <v>12</v>
      </c>
      <c r="D170" s="40" t="s">
        <v>32</v>
      </c>
      <c r="E170" s="41">
        <v>1</v>
      </c>
      <c r="F170" s="41">
        <v>10</v>
      </c>
      <c r="G170" s="41"/>
      <c r="H170" s="41">
        <v>10</v>
      </c>
      <c r="I170" s="41">
        <f t="shared" si="7"/>
        <v>100</v>
      </c>
      <c r="J170" s="41"/>
    </row>
    <row r="171" spans="2:10" x14ac:dyDescent="0.25">
      <c r="B171" s="10" t="s">
        <v>35</v>
      </c>
      <c r="C171" s="41" t="s">
        <v>12</v>
      </c>
      <c r="D171" s="40" t="s">
        <v>32</v>
      </c>
      <c r="E171" s="41">
        <v>1</v>
      </c>
      <c r="F171" s="41">
        <v>12</v>
      </c>
      <c r="G171" s="41"/>
      <c r="H171" s="41">
        <v>10</v>
      </c>
      <c r="I171" s="41">
        <f t="shared" si="5"/>
        <v>120</v>
      </c>
      <c r="J171" s="41"/>
    </row>
    <row r="172" spans="2:10" ht="15.75" thickBot="1" x14ac:dyDescent="0.3">
      <c r="B172" s="10" t="s">
        <v>35</v>
      </c>
      <c r="C172" s="42" t="s">
        <v>12</v>
      </c>
      <c r="D172" s="40" t="s">
        <v>32</v>
      </c>
      <c r="E172" s="42">
        <v>1</v>
      </c>
      <c r="F172" s="42">
        <v>14</v>
      </c>
      <c r="G172" s="42"/>
      <c r="H172" s="42">
        <v>10</v>
      </c>
      <c r="I172" s="42">
        <f t="shared" si="5"/>
        <v>140</v>
      </c>
      <c r="J172" s="42"/>
    </row>
    <row r="173" spans="2:10" ht="15.75" thickBot="1" x14ac:dyDescent="0.3">
      <c r="B173" s="89" t="s">
        <v>62</v>
      </c>
      <c r="C173" s="90"/>
      <c r="D173" s="90"/>
      <c r="E173" s="90"/>
      <c r="F173" s="90"/>
      <c r="G173" s="90"/>
      <c r="H173" s="90"/>
      <c r="I173" s="90"/>
      <c r="J173" s="91"/>
    </row>
    <row r="174" spans="2:10" x14ac:dyDescent="0.25">
      <c r="B174" s="20" t="s">
        <v>42</v>
      </c>
      <c r="C174" s="43" t="s">
        <v>12</v>
      </c>
      <c r="D174" s="43" t="s">
        <v>40</v>
      </c>
      <c r="E174" s="43">
        <v>4</v>
      </c>
      <c r="F174" s="43">
        <v>82</v>
      </c>
      <c r="G174" s="43"/>
      <c r="H174" s="43">
        <v>10</v>
      </c>
      <c r="I174" s="43">
        <f>H174*F174*E174</f>
        <v>3280</v>
      </c>
      <c r="J174" s="43"/>
    </row>
    <row r="175" spans="2:10" x14ac:dyDescent="0.25">
      <c r="B175" s="9" t="s">
        <v>42</v>
      </c>
      <c r="C175" s="44" t="s">
        <v>12</v>
      </c>
      <c r="D175" s="44" t="s">
        <v>40</v>
      </c>
      <c r="E175" s="44">
        <v>2</v>
      </c>
      <c r="F175" s="44">
        <v>44.4</v>
      </c>
      <c r="G175" s="44"/>
      <c r="H175" s="44">
        <v>10</v>
      </c>
      <c r="I175" s="44">
        <f t="shared" ref="I175:I179" si="8">H175*F175*E175</f>
        <v>888</v>
      </c>
      <c r="J175" s="44"/>
    </row>
    <row r="176" spans="2:10" x14ac:dyDescent="0.25">
      <c r="B176" s="9" t="s">
        <v>43</v>
      </c>
      <c r="C176" s="44" t="s">
        <v>12</v>
      </c>
      <c r="D176" s="44" t="s">
        <v>40</v>
      </c>
      <c r="E176" s="44">
        <v>10</v>
      </c>
      <c r="F176" s="44">
        <v>17</v>
      </c>
      <c r="G176" s="44"/>
      <c r="H176" s="44">
        <v>10</v>
      </c>
      <c r="I176" s="44">
        <f t="shared" si="8"/>
        <v>1700</v>
      </c>
      <c r="J176" s="44"/>
    </row>
    <row r="177" spans="2:10" x14ac:dyDescent="0.25">
      <c r="B177" s="9" t="s">
        <v>44</v>
      </c>
      <c r="C177" s="44" t="s">
        <v>12</v>
      </c>
      <c r="D177" s="44" t="s">
        <v>40</v>
      </c>
      <c r="E177" s="44">
        <v>1</v>
      </c>
      <c r="F177" s="44">
        <v>11.2</v>
      </c>
      <c r="G177" s="44"/>
      <c r="H177" s="44">
        <v>10</v>
      </c>
      <c r="I177" s="44">
        <f t="shared" si="8"/>
        <v>112</v>
      </c>
      <c r="J177" s="44"/>
    </row>
    <row r="178" spans="2:10" s="5" customFormat="1" x14ac:dyDescent="0.25">
      <c r="B178" s="9" t="s">
        <v>45</v>
      </c>
      <c r="C178" s="44" t="s">
        <v>13</v>
      </c>
      <c r="D178" s="44" t="s">
        <v>40</v>
      </c>
      <c r="E178" s="44">
        <v>-18</v>
      </c>
      <c r="F178" s="44">
        <v>2.2999999999999998</v>
      </c>
      <c r="G178" s="44"/>
      <c r="H178" s="44">
        <v>6.7</v>
      </c>
      <c r="I178" s="44">
        <f t="shared" si="8"/>
        <v>-277.38</v>
      </c>
      <c r="J178" s="44"/>
    </row>
    <row r="179" spans="2:10" s="5" customFormat="1" ht="15.75" thickBot="1" x14ac:dyDescent="0.3">
      <c r="B179" s="21" t="s">
        <v>46</v>
      </c>
      <c r="C179" s="45" t="s">
        <v>14</v>
      </c>
      <c r="D179" s="45" t="s">
        <v>40</v>
      </c>
      <c r="E179" s="45">
        <v>-18</v>
      </c>
      <c r="F179" s="45">
        <v>2</v>
      </c>
      <c r="G179" s="45"/>
      <c r="H179" s="45">
        <v>3.8</v>
      </c>
      <c r="I179" s="45">
        <f t="shared" si="8"/>
        <v>-136.79999999999998</v>
      </c>
      <c r="J179" s="45"/>
    </row>
    <row r="180" spans="2:10" s="5" customFormat="1" ht="15.75" thickBot="1" x14ac:dyDescent="0.3">
      <c r="B180" s="89" t="s">
        <v>63</v>
      </c>
      <c r="C180" s="90"/>
      <c r="D180" s="90"/>
      <c r="E180" s="90"/>
      <c r="F180" s="90"/>
      <c r="G180" s="90"/>
      <c r="H180" s="90"/>
      <c r="I180" s="90"/>
      <c r="J180" s="91"/>
    </row>
    <row r="181" spans="2:10" x14ac:dyDescent="0.25">
      <c r="B181" s="22" t="s">
        <v>42</v>
      </c>
      <c r="C181" s="46" t="s">
        <v>12</v>
      </c>
      <c r="D181" s="46" t="s">
        <v>51</v>
      </c>
      <c r="E181" s="46">
        <v>3</v>
      </c>
      <c r="F181" s="46">
        <v>82</v>
      </c>
      <c r="G181" s="46"/>
      <c r="H181" s="46">
        <v>10</v>
      </c>
      <c r="I181" s="46">
        <f>H181*F181*E181</f>
        <v>2460</v>
      </c>
      <c r="J181" s="46"/>
    </row>
    <row r="182" spans="2:10" x14ac:dyDescent="0.25">
      <c r="B182" s="8" t="s">
        <v>42</v>
      </c>
      <c r="C182" s="47" t="s">
        <v>12</v>
      </c>
      <c r="D182" s="47" t="s">
        <v>51</v>
      </c>
      <c r="E182" s="47">
        <v>3</v>
      </c>
      <c r="F182" s="47">
        <v>44.4</v>
      </c>
      <c r="G182" s="47"/>
      <c r="H182" s="47">
        <v>10</v>
      </c>
      <c r="I182" s="47">
        <f t="shared" ref="I182:I185" si="9">H182*F182*E182</f>
        <v>1332</v>
      </c>
      <c r="J182" s="47"/>
    </row>
    <row r="183" spans="2:10" x14ac:dyDescent="0.25">
      <c r="B183" s="8" t="s">
        <v>52</v>
      </c>
      <c r="C183" s="47" t="s">
        <v>12</v>
      </c>
      <c r="D183" s="47" t="s">
        <v>51</v>
      </c>
      <c r="E183" s="47">
        <v>5</v>
      </c>
      <c r="F183" s="47">
        <v>17.5</v>
      </c>
      <c r="G183" s="47"/>
      <c r="H183" s="47">
        <v>10</v>
      </c>
      <c r="I183" s="47">
        <f t="shared" si="9"/>
        <v>875</v>
      </c>
      <c r="J183" s="47"/>
    </row>
    <row r="184" spans="2:10" x14ac:dyDescent="0.25">
      <c r="B184" s="8" t="s">
        <v>45</v>
      </c>
      <c r="C184" s="47" t="s">
        <v>13</v>
      </c>
      <c r="D184" s="47" t="s">
        <v>51</v>
      </c>
      <c r="E184" s="47">
        <v>-18</v>
      </c>
      <c r="F184" s="47">
        <v>2.2999999999999998</v>
      </c>
      <c r="G184" s="47"/>
      <c r="H184" s="47">
        <v>6.7</v>
      </c>
      <c r="I184" s="47">
        <f t="shared" si="9"/>
        <v>-277.38</v>
      </c>
      <c r="J184" s="47"/>
    </row>
    <row r="185" spans="2:10" x14ac:dyDescent="0.25">
      <c r="B185" s="8" t="s">
        <v>46</v>
      </c>
      <c r="C185" s="47" t="s">
        <v>14</v>
      </c>
      <c r="D185" s="47" t="s">
        <v>51</v>
      </c>
      <c r="E185" s="47">
        <v>-18</v>
      </c>
      <c r="F185" s="47">
        <v>2</v>
      </c>
      <c r="G185" s="47"/>
      <c r="H185" s="47">
        <v>3.8</v>
      </c>
      <c r="I185" s="47">
        <f t="shared" si="9"/>
        <v>-136.79999999999998</v>
      </c>
      <c r="J185" s="47"/>
    </row>
    <row r="186" spans="2:10" x14ac:dyDescent="0.25">
      <c r="B186" s="8" t="s">
        <v>37</v>
      </c>
      <c r="C186" s="47" t="s">
        <v>12</v>
      </c>
      <c r="D186" s="47" t="s">
        <v>51</v>
      </c>
      <c r="E186" s="47">
        <v>1</v>
      </c>
      <c r="F186" s="47">
        <v>10</v>
      </c>
      <c r="G186" s="47"/>
      <c r="H186" s="47">
        <v>10</v>
      </c>
      <c r="I186" s="47">
        <f t="shared" ref="I186:I193" si="10">E186*F186*H186</f>
        <v>100</v>
      </c>
      <c r="J186" s="47"/>
    </row>
    <row r="187" spans="2:10" x14ac:dyDescent="0.25">
      <c r="B187" s="8" t="s">
        <v>37</v>
      </c>
      <c r="C187" s="47" t="s">
        <v>12</v>
      </c>
      <c r="D187" s="47" t="s">
        <v>51</v>
      </c>
      <c r="E187" s="47">
        <v>1</v>
      </c>
      <c r="F187" s="47">
        <v>10</v>
      </c>
      <c r="G187" s="47"/>
      <c r="H187" s="47">
        <v>10</v>
      </c>
      <c r="I187" s="47">
        <f t="shared" si="10"/>
        <v>100</v>
      </c>
      <c r="J187" s="47"/>
    </row>
    <row r="188" spans="2:10" x14ac:dyDescent="0.25">
      <c r="B188" s="8" t="s">
        <v>19</v>
      </c>
      <c r="C188" s="47" t="s">
        <v>12</v>
      </c>
      <c r="D188" s="47" t="s">
        <v>51</v>
      </c>
      <c r="E188" s="47">
        <v>1</v>
      </c>
      <c r="F188" s="47">
        <v>17.440000000000001</v>
      </c>
      <c r="G188" s="47"/>
      <c r="H188" s="47">
        <v>10</v>
      </c>
      <c r="I188" s="47">
        <f t="shared" si="10"/>
        <v>174.4</v>
      </c>
      <c r="J188" s="47"/>
    </row>
    <row r="189" spans="2:10" x14ac:dyDescent="0.25">
      <c r="B189" s="8" t="s">
        <v>19</v>
      </c>
      <c r="C189" s="47" t="s">
        <v>12</v>
      </c>
      <c r="D189" s="47" t="s">
        <v>51</v>
      </c>
      <c r="E189" s="47">
        <v>1</v>
      </c>
      <c r="F189" s="47">
        <v>10.26</v>
      </c>
      <c r="G189" s="47"/>
      <c r="H189" s="47">
        <v>10</v>
      </c>
      <c r="I189" s="47">
        <f t="shared" si="10"/>
        <v>102.6</v>
      </c>
      <c r="J189" s="47"/>
    </row>
    <row r="190" spans="2:10" ht="15.75" thickBot="1" x14ac:dyDescent="0.3">
      <c r="B190" s="13" t="s">
        <v>53</v>
      </c>
      <c r="C190" s="48" t="s">
        <v>12</v>
      </c>
      <c r="D190" s="48" t="s">
        <v>51</v>
      </c>
      <c r="E190" s="48">
        <v>1</v>
      </c>
      <c r="F190" s="48">
        <v>17.7</v>
      </c>
      <c r="G190" s="48"/>
      <c r="H190" s="48">
        <v>11.8</v>
      </c>
      <c r="I190" s="48">
        <f t="shared" si="10"/>
        <v>208.86</v>
      </c>
      <c r="J190" s="48"/>
    </row>
    <row r="191" spans="2:10" ht="15.75" thickBot="1" x14ac:dyDescent="0.3">
      <c r="B191" s="89" t="s">
        <v>80</v>
      </c>
      <c r="C191" s="90"/>
      <c r="D191" s="90"/>
      <c r="E191" s="90"/>
      <c r="F191" s="90"/>
      <c r="G191" s="90"/>
      <c r="H191" s="90"/>
      <c r="I191" s="90"/>
      <c r="J191" s="91"/>
    </row>
    <row r="192" spans="2:10" x14ac:dyDescent="0.25">
      <c r="B192" s="59" t="s">
        <v>80</v>
      </c>
      <c r="C192" s="60" t="s">
        <v>12</v>
      </c>
      <c r="D192" s="60" t="s">
        <v>81</v>
      </c>
      <c r="E192" s="60">
        <v>2</v>
      </c>
      <c r="F192" s="60">
        <v>30</v>
      </c>
      <c r="G192" s="60"/>
      <c r="H192" s="60">
        <v>10</v>
      </c>
      <c r="I192" s="61">
        <f t="shared" si="10"/>
        <v>600</v>
      </c>
      <c r="J192" s="60"/>
    </row>
    <row r="193" spans="2:12" ht="15.75" thickBot="1" x14ac:dyDescent="0.3">
      <c r="B193" s="62" t="s">
        <v>80</v>
      </c>
      <c r="C193" s="63" t="s">
        <v>12</v>
      </c>
      <c r="D193" s="63" t="s">
        <v>81</v>
      </c>
      <c r="E193" s="61">
        <v>2</v>
      </c>
      <c r="F193" s="61">
        <v>15</v>
      </c>
      <c r="G193" s="61"/>
      <c r="H193" s="63">
        <v>10</v>
      </c>
      <c r="I193" s="61">
        <f t="shared" si="10"/>
        <v>300</v>
      </c>
      <c r="J193" s="61"/>
    </row>
    <row r="194" spans="2:12" ht="15.75" thickBot="1" x14ac:dyDescent="0.3">
      <c r="B194" s="86" t="s">
        <v>94</v>
      </c>
      <c r="C194" s="87"/>
      <c r="D194" s="87"/>
      <c r="E194" s="87"/>
      <c r="F194" s="87"/>
      <c r="G194" s="87"/>
      <c r="H194" s="87"/>
      <c r="I194" s="87"/>
      <c r="J194" s="88"/>
    </row>
    <row r="195" spans="2:12" x14ac:dyDescent="0.25">
      <c r="B195" s="65" t="s">
        <v>96</v>
      </c>
      <c r="C195" s="66" t="s">
        <v>12</v>
      </c>
      <c r="D195" s="66" t="s">
        <v>67</v>
      </c>
      <c r="E195" s="66">
        <v>2</v>
      </c>
      <c r="F195" s="66">
        <v>155</v>
      </c>
      <c r="G195" s="66"/>
      <c r="H195" s="66">
        <v>5</v>
      </c>
      <c r="I195" s="66">
        <f>E195*F195*H195</f>
        <v>1550</v>
      </c>
      <c r="J195" s="66"/>
    </row>
    <row r="196" spans="2:12" ht="15.75" thickBot="1" x14ac:dyDescent="0.3">
      <c r="B196" s="1" t="s">
        <v>95</v>
      </c>
      <c r="C196" s="64" t="s">
        <v>12</v>
      </c>
      <c r="D196" s="64" t="s">
        <v>67</v>
      </c>
      <c r="E196" s="64">
        <v>2</v>
      </c>
      <c r="F196" s="64">
        <v>135</v>
      </c>
      <c r="G196" s="64"/>
      <c r="H196" s="64">
        <v>5</v>
      </c>
      <c r="I196" s="64">
        <f>E196*F196*H196</f>
        <v>1350</v>
      </c>
      <c r="J196" s="64"/>
    </row>
    <row r="197" spans="2:12" ht="15.75" thickBot="1" x14ac:dyDescent="0.3">
      <c r="B197" s="84" t="s">
        <v>54</v>
      </c>
      <c r="C197" s="85"/>
      <c r="D197" s="85"/>
      <c r="E197" s="85"/>
      <c r="F197" s="85"/>
      <c r="G197" s="85"/>
      <c r="H197" s="85"/>
      <c r="I197" s="29">
        <f>SUM(I7:I196)</f>
        <v>45404.5478</v>
      </c>
      <c r="J197" s="28" t="s">
        <v>85</v>
      </c>
    </row>
    <row r="198" spans="2:12" x14ac:dyDescent="0.25">
      <c r="H198" t="s">
        <v>99</v>
      </c>
      <c r="I198" s="67">
        <f>I197/10.7639</f>
        <v>4218.2246026068624</v>
      </c>
    </row>
    <row r="199" spans="2:12" x14ac:dyDescent="0.25">
      <c r="H199" t="s">
        <v>100</v>
      </c>
      <c r="I199" s="67">
        <f>I198*0.23</f>
        <v>970.19165859957843</v>
      </c>
      <c r="J199" t="s">
        <v>101</v>
      </c>
    </row>
    <row r="200" spans="2:12" x14ac:dyDescent="0.25">
      <c r="I200" s="14">
        <f>I199*500</f>
        <v>485095.82929978921</v>
      </c>
      <c r="J200" s="67">
        <f>$I$200*0.5</f>
        <v>242547.91464989461</v>
      </c>
      <c r="K200">
        <v>7</v>
      </c>
      <c r="L200" s="67">
        <f>K200*J200</f>
        <v>1697835.4025492622</v>
      </c>
    </row>
    <row r="201" spans="2:12" x14ac:dyDescent="0.25">
      <c r="J201" s="67">
        <f>I199*0.5</f>
        <v>485.09582929978922</v>
      </c>
      <c r="K201">
        <f>25*35.315</f>
        <v>882.875</v>
      </c>
      <c r="L201" s="67">
        <f>K201*J201</f>
        <v>428278.9802930514</v>
      </c>
    </row>
    <row r="202" spans="2:12" x14ac:dyDescent="0.25">
      <c r="L202" s="67">
        <f>SUM(L200:L201)</f>
        <v>2126114.3828423135</v>
      </c>
    </row>
  </sheetData>
  <autoFilter ref="B4:J200"/>
  <mergeCells count="10">
    <mergeCell ref="B5:J5"/>
    <mergeCell ref="B197:H197"/>
    <mergeCell ref="B46:J46"/>
    <mergeCell ref="B115:J115"/>
    <mergeCell ref="B150:J150"/>
    <mergeCell ref="B173:J173"/>
    <mergeCell ref="B180:J180"/>
    <mergeCell ref="B6:J6"/>
    <mergeCell ref="B191:J191"/>
    <mergeCell ref="B194:J19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7"/>
  <sheetViews>
    <sheetView topLeftCell="C20" workbookViewId="0">
      <selection activeCell="F37" sqref="F37"/>
    </sheetView>
  </sheetViews>
  <sheetFormatPr defaultRowHeight="15" x14ac:dyDescent="0.25"/>
  <cols>
    <col min="2" max="2" width="35.28515625" bestFit="1" customWidth="1"/>
    <col min="3" max="3" width="35.42578125" bestFit="1" customWidth="1"/>
    <col min="4" max="4" width="13.42578125" bestFit="1" customWidth="1"/>
    <col min="5" max="5" width="13.140625" bestFit="1" customWidth="1"/>
    <col min="6" max="6" width="14.28515625" bestFit="1" customWidth="1"/>
  </cols>
  <sheetData>
    <row r="3" spans="2:17" x14ac:dyDescent="0.25">
      <c r="B3" t="s">
        <v>86</v>
      </c>
      <c r="C3" t="s">
        <v>87</v>
      </c>
      <c r="D3">
        <v>105</v>
      </c>
      <c r="E3">
        <v>3</v>
      </c>
      <c r="F3">
        <f>E3*D3</f>
        <v>315</v>
      </c>
      <c r="J3" t="s">
        <v>106</v>
      </c>
      <c r="K3" t="s">
        <v>109</v>
      </c>
      <c r="N3">
        <v>11.9</v>
      </c>
    </row>
    <row r="4" spans="2:17" x14ac:dyDescent="0.25">
      <c r="B4" t="s">
        <v>88</v>
      </c>
      <c r="C4" t="s">
        <v>87</v>
      </c>
      <c r="D4">
        <v>105</v>
      </c>
      <c r="E4">
        <v>3</v>
      </c>
      <c r="F4">
        <f t="shared" ref="F4:F5" si="0">E4*D4</f>
        <v>315</v>
      </c>
      <c r="J4" t="s">
        <v>106</v>
      </c>
      <c r="K4" t="s">
        <v>104</v>
      </c>
      <c r="N4">
        <v>46.1</v>
      </c>
    </row>
    <row r="5" spans="2:17" x14ac:dyDescent="0.25">
      <c r="B5" t="s">
        <v>89</v>
      </c>
      <c r="C5" t="s">
        <v>87</v>
      </c>
      <c r="D5">
        <v>105</v>
      </c>
      <c r="E5">
        <v>3</v>
      </c>
      <c r="F5">
        <f t="shared" si="0"/>
        <v>315</v>
      </c>
      <c r="J5" t="s">
        <v>106</v>
      </c>
      <c r="K5" t="s">
        <v>105</v>
      </c>
      <c r="N5">
        <v>61.6</v>
      </c>
    </row>
    <row r="6" spans="2:17" x14ac:dyDescent="0.25">
      <c r="B6" t="s">
        <v>90</v>
      </c>
      <c r="C6">
        <v>8</v>
      </c>
      <c r="D6">
        <v>1.35</v>
      </c>
      <c r="E6">
        <v>9.6</v>
      </c>
      <c r="F6">
        <f t="shared" ref="F6:F11" si="1">E6*D6*C6</f>
        <v>103.68</v>
      </c>
      <c r="G6" t="s">
        <v>85</v>
      </c>
      <c r="J6" t="s">
        <v>106</v>
      </c>
      <c r="K6" t="s">
        <v>103</v>
      </c>
      <c r="N6">
        <v>8.69</v>
      </c>
      <c r="O6">
        <v>3.04</v>
      </c>
      <c r="P6">
        <f>O6*N6</f>
        <v>26.4176</v>
      </c>
      <c r="Q6">
        <f>P6*(105/2)</f>
        <v>1386.924</v>
      </c>
    </row>
    <row r="7" spans="2:17" x14ac:dyDescent="0.25">
      <c r="B7" t="s">
        <v>91</v>
      </c>
      <c r="C7">
        <v>1</v>
      </c>
      <c r="D7">
        <v>44.4</v>
      </c>
      <c r="E7">
        <v>6.4</v>
      </c>
      <c r="F7">
        <f t="shared" si="1"/>
        <v>284.16000000000003</v>
      </c>
      <c r="J7" t="s">
        <v>106</v>
      </c>
      <c r="K7" t="s">
        <v>102</v>
      </c>
      <c r="N7">
        <v>5.04</v>
      </c>
      <c r="O7">
        <v>1.22</v>
      </c>
      <c r="P7">
        <f>O7*N7</f>
        <v>6.1487999999999996</v>
      </c>
      <c r="Q7">
        <f>P7*(105/2)</f>
        <v>322.81199999999995</v>
      </c>
    </row>
    <row r="8" spans="2:17" x14ac:dyDescent="0.25">
      <c r="B8" t="s">
        <v>91</v>
      </c>
      <c r="C8">
        <v>2</v>
      </c>
      <c r="D8">
        <v>44.4</v>
      </c>
      <c r="E8">
        <v>4.4800000000000004</v>
      </c>
      <c r="F8">
        <f t="shared" si="1"/>
        <v>397.82400000000001</v>
      </c>
      <c r="J8" t="s">
        <v>107</v>
      </c>
      <c r="K8" t="s">
        <v>108</v>
      </c>
      <c r="N8">
        <v>39.200000000000003</v>
      </c>
    </row>
    <row r="9" spans="2:17" x14ac:dyDescent="0.25">
      <c r="B9" t="s">
        <v>92</v>
      </c>
      <c r="C9">
        <v>4</v>
      </c>
      <c r="D9">
        <v>83</v>
      </c>
      <c r="E9">
        <v>3</v>
      </c>
      <c r="F9">
        <f t="shared" si="1"/>
        <v>996</v>
      </c>
    </row>
    <row r="10" spans="2:17" x14ac:dyDescent="0.25">
      <c r="B10" t="s">
        <v>98</v>
      </c>
      <c r="C10">
        <v>2</v>
      </c>
      <c r="D10">
        <v>155</v>
      </c>
      <c r="E10">
        <v>3</v>
      </c>
      <c r="F10">
        <f t="shared" si="1"/>
        <v>930</v>
      </c>
    </row>
    <row r="11" spans="2:17" x14ac:dyDescent="0.25">
      <c r="B11" t="s">
        <v>98</v>
      </c>
      <c r="C11">
        <v>2</v>
      </c>
      <c r="D11">
        <v>135</v>
      </c>
      <c r="E11">
        <v>3</v>
      </c>
      <c r="F11">
        <f t="shared" si="1"/>
        <v>810</v>
      </c>
    </row>
    <row r="12" spans="2:17" x14ac:dyDescent="0.25">
      <c r="E12" t="s">
        <v>54</v>
      </c>
      <c r="F12">
        <f>SUM(F3:F11)</f>
        <v>4466.6640000000007</v>
      </c>
      <c r="N12">
        <f>(12*6.5)/10.7639</f>
        <v>7.2464441327028313</v>
      </c>
      <c r="O12">
        <v>39.200000000000003</v>
      </c>
      <c r="P12">
        <f>O12*N12</f>
        <v>284.06061000195103</v>
      </c>
    </row>
    <row r="13" spans="2:17" x14ac:dyDescent="0.25">
      <c r="P13">
        <v>691</v>
      </c>
    </row>
    <row r="14" spans="2:17" x14ac:dyDescent="0.25">
      <c r="P14">
        <f>SUM(P12:P13)</f>
        <v>975.06061000195109</v>
      </c>
    </row>
    <row r="17" spans="3:12" x14ac:dyDescent="0.25">
      <c r="C17" s="71" t="s">
        <v>120</v>
      </c>
    </row>
    <row r="18" spans="3:12" x14ac:dyDescent="0.25">
      <c r="C18" t="s">
        <v>153</v>
      </c>
      <c r="D18" t="s">
        <v>118</v>
      </c>
      <c r="E18" t="s">
        <v>0</v>
      </c>
      <c r="F18" t="s">
        <v>119</v>
      </c>
    </row>
    <row r="19" spans="3:12" x14ac:dyDescent="0.25">
      <c r="C19">
        <v>975</v>
      </c>
      <c r="D19">
        <v>7</v>
      </c>
      <c r="E19">
        <v>3</v>
      </c>
      <c r="F19">
        <f>E19*D19*C19</f>
        <v>20475</v>
      </c>
    </row>
    <row r="21" spans="3:12" x14ac:dyDescent="0.25">
      <c r="C21" s="71" t="s">
        <v>121</v>
      </c>
    </row>
    <row r="22" spans="3:12" x14ac:dyDescent="0.25">
      <c r="C22" t="s">
        <v>122</v>
      </c>
      <c r="D22" t="s">
        <v>123</v>
      </c>
      <c r="E22" t="s">
        <v>124</v>
      </c>
    </row>
    <row r="23" spans="3:12" x14ac:dyDescent="0.25">
      <c r="C23">
        <v>32.566000000000003</v>
      </c>
      <c r="D23">
        <f>C23*(105/2)</f>
        <v>1709.7150000000001</v>
      </c>
      <c r="E23">
        <f>D23*3</f>
        <v>5129.1450000000004</v>
      </c>
      <c r="F23">
        <f>E23</f>
        <v>5129.1450000000004</v>
      </c>
      <c r="L23">
        <f>8/3.28</f>
        <v>2.4390243902439024</v>
      </c>
    </row>
    <row r="24" spans="3:12" x14ac:dyDescent="0.25">
      <c r="K24" t="s">
        <v>126</v>
      </c>
      <c r="L24">
        <f>5.04*L23*25</f>
        <v>307.3170731707317</v>
      </c>
    </row>
    <row r="25" spans="3:12" x14ac:dyDescent="0.25">
      <c r="C25" s="71" t="s">
        <v>125</v>
      </c>
      <c r="K25" t="s">
        <v>127</v>
      </c>
      <c r="L25">
        <f>26.41*15</f>
        <v>396.15</v>
      </c>
    </row>
    <row r="26" spans="3:12" x14ac:dyDescent="0.25">
      <c r="F26">
        <f>307+396</f>
        <v>703</v>
      </c>
    </row>
    <row r="28" spans="3:12" x14ac:dyDescent="0.25">
      <c r="C28" s="71" t="s">
        <v>128</v>
      </c>
    </row>
    <row r="29" spans="3:12" x14ac:dyDescent="0.25">
      <c r="C29" s="71" t="s">
        <v>129</v>
      </c>
      <c r="D29" t="s">
        <v>130</v>
      </c>
    </row>
    <row r="30" spans="3:12" x14ac:dyDescent="0.25">
      <c r="C30">
        <f>376/2</f>
        <v>188</v>
      </c>
      <c r="D30">
        <f>C30*8</f>
        <v>1504</v>
      </c>
      <c r="F30">
        <f>D30</f>
        <v>1504</v>
      </c>
    </row>
    <row r="32" spans="3:12" x14ac:dyDescent="0.25">
      <c r="C32" s="71" t="s">
        <v>131</v>
      </c>
    </row>
    <row r="33" spans="3:6" x14ac:dyDescent="0.25">
      <c r="C33" t="s">
        <v>154</v>
      </c>
      <c r="D33" t="s">
        <v>155</v>
      </c>
      <c r="E33" t="s">
        <v>156</v>
      </c>
      <c r="F33" t="s">
        <v>157</v>
      </c>
    </row>
    <row r="34" spans="3:6" x14ac:dyDescent="0.25">
      <c r="C34">
        <v>580</v>
      </c>
      <c r="D34">
        <f>C23</f>
        <v>32.566000000000003</v>
      </c>
      <c r="E34">
        <f>D34*290</f>
        <v>9444.1400000000012</v>
      </c>
      <c r="F34" s="69">
        <f>E34</f>
        <v>9444.1400000000012</v>
      </c>
    </row>
    <row r="35" spans="3:6" x14ac:dyDescent="0.25">
      <c r="E35" t="s">
        <v>132</v>
      </c>
      <c r="F35">
        <f>SUM(F19:F34)</f>
        <v>37255.285000000003</v>
      </c>
    </row>
    <row r="36" spans="3:6" x14ac:dyDescent="0.25">
      <c r="E36" t="s">
        <v>133</v>
      </c>
      <c r="F36">
        <f>F35*0.75</f>
        <v>27941.463750000003</v>
      </c>
    </row>
    <row r="37" spans="3:6" x14ac:dyDescent="0.25">
      <c r="E37" t="s">
        <v>134</v>
      </c>
      <c r="F37" s="69">
        <f>F36*45</f>
        <v>1257365.8687500001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10" sqref="G10"/>
    </sheetView>
  </sheetViews>
  <sheetFormatPr defaultRowHeight="15" x14ac:dyDescent="0.25"/>
  <sheetData>
    <row r="1" spans="1:7" x14ac:dyDescent="0.25">
      <c r="A1" t="s">
        <v>82</v>
      </c>
    </row>
    <row r="5" spans="1:7" x14ac:dyDescent="0.25">
      <c r="D5">
        <f>2*4</f>
        <v>8</v>
      </c>
      <c r="E5">
        <v>8.1</v>
      </c>
      <c r="F5">
        <v>9</v>
      </c>
      <c r="G5">
        <f>F5*E5*D5</f>
        <v>583.19999999999993</v>
      </c>
    </row>
    <row r="6" spans="1:7" x14ac:dyDescent="0.25">
      <c r="D6">
        <v>8</v>
      </c>
      <c r="E6">
        <v>10</v>
      </c>
      <c r="F6">
        <v>9</v>
      </c>
      <c r="G6">
        <f>F6*E6*D6</f>
        <v>720</v>
      </c>
    </row>
    <row r="7" spans="1:7" x14ac:dyDescent="0.25">
      <c r="G7">
        <f>SUM(G5:G6)</f>
        <v>1303.1999999999998</v>
      </c>
    </row>
    <row r="8" spans="1:7" x14ac:dyDescent="0.25">
      <c r="G8">
        <f>G7*450</f>
        <v>586439.99999999988</v>
      </c>
    </row>
    <row r="9" spans="1:7" x14ac:dyDescent="0.25">
      <c r="G9">
        <f>G8*0.1</f>
        <v>58643.999999999993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1:K85"/>
  <sheetViews>
    <sheetView topLeftCell="A50" zoomScaleNormal="100" workbookViewId="0">
      <selection activeCell="D85" sqref="D85"/>
    </sheetView>
  </sheetViews>
  <sheetFormatPr defaultRowHeight="15" x14ac:dyDescent="0.25"/>
  <cols>
    <col min="3" max="3" width="36.85546875" bestFit="1" customWidth="1"/>
    <col min="4" max="4" width="12" customWidth="1"/>
    <col min="5" max="5" width="12.7109375" customWidth="1"/>
    <col min="6" max="6" width="12.28515625" customWidth="1"/>
    <col min="7" max="7" width="13.140625" customWidth="1"/>
    <col min="8" max="8" width="11.85546875" customWidth="1"/>
    <col min="9" max="9" width="11.28515625" bestFit="1" customWidth="1"/>
    <col min="10" max="10" width="9.5703125" bestFit="1" customWidth="1"/>
    <col min="11" max="11" width="21" customWidth="1"/>
  </cols>
  <sheetData>
    <row r="1" spans="3:11" ht="15.75" thickBot="1" x14ac:dyDescent="0.3"/>
    <row r="2" spans="3:11" ht="15.75" thickBot="1" x14ac:dyDescent="0.3">
      <c r="C2" s="81" t="s">
        <v>83</v>
      </c>
      <c r="D2" s="82"/>
      <c r="E2" s="82"/>
      <c r="F2" s="82"/>
      <c r="G2" s="82"/>
      <c r="H2" s="82"/>
      <c r="I2" s="82"/>
      <c r="J2" s="82"/>
      <c r="K2" s="83"/>
    </row>
    <row r="3" spans="3:11" ht="15.75" thickBot="1" x14ac:dyDescent="0.3">
      <c r="C3" s="23" t="s">
        <v>56</v>
      </c>
      <c r="D3" s="24" t="s">
        <v>55</v>
      </c>
      <c r="E3" s="24" t="s">
        <v>0</v>
      </c>
      <c r="F3" s="24" t="s">
        <v>1</v>
      </c>
      <c r="G3" s="24" t="s">
        <v>58</v>
      </c>
      <c r="H3" s="24" t="s">
        <v>57</v>
      </c>
      <c r="I3" s="24" t="s">
        <v>4</v>
      </c>
      <c r="J3" s="24" t="s">
        <v>5</v>
      </c>
      <c r="K3" s="25" t="s">
        <v>6</v>
      </c>
    </row>
    <row r="4" spans="3:11" ht="15.75" hidden="1" thickBot="1" x14ac:dyDescent="0.3">
      <c r="C4" s="95" t="s">
        <v>64</v>
      </c>
      <c r="D4" s="96"/>
      <c r="E4" s="96"/>
      <c r="F4" s="96"/>
      <c r="G4" s="96"/>
      <c r="H4" s="96"/>
      <c r="I4" s="96"/>
      <c r="J4" s="96"/>
      <c r="K4" s="97"/>
    </row>
    <row r="5" spans="3:11" hidden="1" x14ac:dyDescent="0.25">
      <c r="C5" s="32" t="s">
        <v>66</v>
      </c>
      <c r="D5" s="26" t="s">
        <v>14</v>
      </c>
      <c r="E5" s="26" t="s">
        <v>67</v>
      </c>
      <c r="F5" s="26">
        <v>-1</v>
      </c>
      <c r="G5" s="26">
        <v>14.3</v>
      </c>
      <c r="H5" s="26"/>
      <c r="I5" s="26">
        <v>3</v>
      </c>
      <c r="J5" s="26">
        <v>-42.900000000000006</v>
      </c>
      <c r="K5" s="26"/>
    </row>
    <row r="6" spans="3:11" hidden="1" x14ac:dyDescent="0.25">
      <c r="C6" s="32" t="s">
        <v>66</v>
      </c>
      <c r="D6" s="26" t="s">
        <v>14</v>
      </c>
      <c r="E6" s="26" t="s">
        <v>67</v>
      </c>
      <c r="F6" s="27">
        <v>-2</v>
      </c>
      <c r="G6" s="27">
        <v>3.6</v>
      </c>
      <c r="H6" s="27"/>
      <c r="I6" s="27">
        <v>3</v>
      </c>
      <c r="J6" s="26">
        <v>-21.6</v>
      </c>
      <c r="K6" s="27"/>
    </row>
    <row r="7" spans="3:11" x14ac:dyDescent="0.25">
      <c r="C7" s="32" t="s">
        <v>66</v>
      </c>
      <c r="D7" s="26" t="s">
        <v>13</v>
      </c>
      <c r="E7" s="26" t="s">
        <v>67</v>
      </c>
      <c r="F7" s="27">
        <v>-2</v>
      </c>
      <c r="G7" s="27">
        <v>3.3</v>
      </c>
      <c r="H7" s="27"/>
      <c r="I7" s="27">
        <v>6.8</v>
      </c>
      <c r="J7" s="26">
        <v>-44.879999999999995</v>
      </c>
      <c r="K7" s="27"/>
    </row>
    <row r="8" spans="3:11" hidden="1" x14ac:dyDescent="0.25">
      <c r="C8" s="33" t="s">
        <v>68</v>
      </c>
      <c r="D8" s="26" t="s">
        <v>14</v>
      </c>
      <c r="E8" s="26" t="s">
        <v>67</v>
      </c>
      <c r="F8" s="27">
        <v>-1</v>
      </c>
      <c r="G8" s="27">
        <v>14.3</v>
      </c>
      <c r="H8" s="27"/>
      <c r="I8" s="27">
        <v>3</v>
      </c>
      <c r="J8" s="26">
        <v>-42.900000000000006</v>
      </c>
      <c r="K8" s="27"/>
    </row>
    <row r="9" spans="3:11" hidden="1" x14ac:dyDescent="0.25">
      <c r="C9" s="33" t="s">
        <v>68</v>
      </c>
      <c r="D9" s="26" t="s">
        <v>14</v>
      </c>
      <c r="E9" s="26" t="s">
        <v>67</v>
      </c>
      <c r="F9" s="27">
        <v>-2</v>
      </c>
      <c r="G9" s="27">
        <v>3.6</v>
      </c>
      <c r="H9" s="27"/>
      <c r="I9" s="27">
        <v>3</v>
      </c>
      <c r="J9" s="26">
        <v>-21.6</v>
      </c>
      <c r="K9" s="27"/>
    </row>
    <row r="10" spans="3:11" x14ac:dyDescent="0.25">
      <c r="C10" s="33" t="s">
        <v>68</v>
      </c>
      <c r="D10" s="26" t="s">
        <v>13</v>
      </c>
      <c r="E10" s="26" t="s">
        <v>67</v>
      </c>
      <c r="F10" s="27">
        <v>-2</v>
      </c>
      <c r="G10" s="27">
        <v>3.3</v>
      </c>
      <c r="H10" s="27"/>
      <c r="I10" s="27">
        <v>6.8</v>
      </c>
      <c r="J10" s="26">
        <v>-44.879999999999995</v>
      </c>
      <c r="K10" s="27"/>
    </row>
    <row r="11" spans="3:11" hidden="1" x14ac:dyDescent="0.25">
      <c r="C11" s="33" t="s">
        <v>69</v>
      </c>
      <c r="D11" s="26" t="s">
        <v>14</v>
      </c>
      <c r="E11" s="26" t="s">
        <v>67</v>
      </c>
      <c r="F11" s="27">
        <v>-2</v>
      </c>
      <c r="G11" s="27">
        <v>3.6</v>
      </c>
      <c r="H11" s="27"/>
      <c r="I11" s="27">
        <v>3</v>
      </c>
      <c r="J11" s="26">
        <v>-21.6</v>
      </c>
      <c r="K11" s="27"/>
    </row>
    <row r="12" spans="3:11" x14ac:dyDescent="0.25">
      <c r="C12" s="33" t="s">
        <v>69</v>
      </c>
      <c r="D12" s="26" t="s">
        <v>13</v>
      </c>
      <c r="E12" s="26" t="s">
        <v>67</v>
      </c>
      <c r="F12" s="27">
        <v>-2</v>
      </c>
      <c r="G12" s="27">
        <v>3.3</v>
      </c>
      <c r="H12" s="27"/>
      <c r="I12" s="27">
        <v>6.8</v>
      </c>
      <c r="J12" s="26">
        <v>-44.879999999999995</v>
      </c>
      <c r="K12" s="27"/>
    </row>
    <row r="13" spans="3:11" hidden="1" x14ac:dyDescent="0.25">
      <c r="C13" s="33" t="s">
        <v>70</v>
      </c>
      <c r="D13" s="26" t="s">
        <v>14</v>
      </c>
      <c r="E13" s="26" t="s">
        <v>67</v>
      </c>
      <c r="F13" s="27">
        <v>-2</v>
      </c>
      <c r="G13" s="27">
        <v>3.6</v>
      </c>
      <c r="H13" s="27"/>
      <c r="I13" s="27">
        <v>3</v>
      </c>
      <c r="J13" s="26">
        <v>-21.6</v>
      </c>
      <c r="K13" s="27"/>
    </row>
    <row r="14" spans="3:11" x14ac:dyDescent="0.25">
      <c r="C14" s="33" t="s">
        <v>70</v>
      </c>
      <c r="D14" s="26" t="s">
        <v>13</v>
      </c>
      <c r="E14" s="26" t="s">
        <v>67</v>
      </c>
      <c r="F14" s="27">
        <v>-2</v>
      </c>
      <c r="G14" s="27">
        <v>3.3</v>
      </c>
      <c r="H14" s="27"/>
      <c r="I14" s="27">
        <v>6.8</v>
      </c>
      <c r="J14" s="26">
        <v>-44.879999999999995</v>
      </c>
      <c r="K14" s="27"/>
    </row>
    <row r="15" spans="3:11" hidden="1" x14ac:dyDescent="0.25">
      <c r="C15" s="33" t="s">
        <v>71</v>
      </c>
      <c r="D15" s="26" t="s">
        <v>14</v>
      </c>
      <c r="E15" s="26" t="s">
        <v>67</v>
      </c>
      <c r="F15" s="27">
        <v>-2</v>
      </c>
      <c r="G15" s="27">
        <v>3.6</v>
      </c>
      <c r="H15" s="27"/>
      <c r="I15" s="27">
        <v>3</v>
      </c>
      <c r="J15" s="26">
        <v>-21.6</v>
      </c>
      <c r="K15" s="27"/>
    </row>
    <row r="16" spans="3:11" x14ac:dyDescent="0.25">
      <c r="C16" s="50" t="s">
        <v>71</v>
      </c>
      <c r="D16" s="51" t="s">
        <v>13</v>
      </c>
      <c r="E16" s="51" t="s">
        <v>67</v>
      </c>
      <c r="F16" s="52">
        <v>-2</v>
      </c>
      <c r="G16" s="52">
        <v>3.3</v>
      </c>
      <c r="H16" s="52"/>
      <c r="I16" s="52">
        <v>6.8</v>
      </c>
      <c r="J16" s="51">
        <v>-44.879999999999995</v>
      </c>
      <c r="K16" s="52"/>
    </row>
    <row r="17" spans="3:11" ht="15.75" hidden="1" thickBot="1" x14ac:dyDescent="0.3">
      <c r="C17" s="86" t="s">
        <v>84</v>
      </c>
      <c r="D17" s="87"/>
      <c r="E17" s="87"/>
      <c r="F17" s="87"/>
      <c r="G17" s="87"/>
      <c r="H17" s="87"/>
      <c r="I17" s="87"/>
      <c r="J17" s="87"/>
      <c r="K17" s="88"/>
    </row>
    <row r="18" spans="3:11" x14ac:dyDescent="0.25">
      <c r="C18" s="15" t="s">
        <v>8</v>
      </c>
      <c r="D18" s="34" t="s">
        <v>13</v>
      </c>
      <c r="E18" s="34" t="s">
        <v>7</v>
      </c>
      <c r="F18" s="34">
        <v>-3</v>
      </c>
      <c r="G18" s="34">
        <v>2.83</v>
      </c>
      <c r="H18" s="34"/>
      <c r="I18" s="34">
        <v>6.7</v>
      </c>
      <c r="J18" s="34">
        <v>-56.883000000000003</v>
      </c>
      <c r="K18" s="34"/>
    </row>
    <row r="19" spans="3:11" hidden="1" x14ac:dyDescent="0.25">
      <c r="C19" s="15" t="s">
        <v>8</v>
      </c>
      <c r="D19" s="35" t="s">
        <v>14</v>
      </c>
      <c r="E19" s="34" t="s">
        <v>7</v>
      </c>
      <c r="F19" s="35">
        <v>-4</v>
      </c>
      <c r="G19" s="35">
        <v>3</v>
      </c>
      <c r="H19" s="35"/>
      <c r="I19" s="35">
        <v>3.7</v>
      </c>
      <c r="J19" s="35">
        <v>-44.400000000000006</v>
      </c>
      <c r="K19" s="35"/>
    </row>
    <row r="20" spans="3:11" x14ac:dyDescent="0.25">
      <c r="C20" s="12" t="s">
        <v>9</v>
      </c>
      <c r="D20" s="35" t="s">
        <v>13</v>
      </c>
      <c r="E20" s="34" t="s">
        <v>7</v>
      </c>
      <c r="F20" s="35">
        <v>-3</v>
      </c>
      <c r="G20" s="35">
        <v>2.83</v>
      </c>
      <c r="H20" s="35"/>
      <c r="I20" s="35">
        <v>6.7</v>
      </c>
      <c r="J20" s="35">
        <v>-56.883000000000003</v>
      </c>
      <c r="K20" s="35"/>
    </row>
    <row r="21" spans="3:11" hidden="1" x14ac:dyDescent="0.25">
      <c r="C21" s="12" t="s">
        <v>9</v>
      </c>
      <c r="D21" s="35" t="s">
        <v>14</v>
      </c>
      <c r="E21" s="34" t="s">
        <v>7</v>
      </c>
      <c r="F21" s="35">
        <v>-2</v>
      </c>
      <c r="G21" s="35">
        <v>3</v>
      </c>
      <c r="H21" s="35"/>
      <c r="I21" s="35">
        <v>3.7</v>
      </c>
      <c r="J21" s="35">
        <v>-22.200000000000003</v>
      </c>
      <c r="K21" s="35"/>
    </row>
    <row r="22" spans="3:11" x14ac:dyDescent="0.25">
      <c r="C22" s="12" t="s">
        <v>10</v>
      </c>
      <c r="D22" s="35" t="s">
        <v>13</v>
      </c>
      <c r="E22" s="34" t="s">
        <v>7</v>
      </c>
      <c r="F22" s="35">
        <v>-2</v>
      </c>
      <c r="G22" s="35">
        <v>2.83</v>
      </c>
      <c r="H22" s="35"/>
      <c r="I22" s="35">
        <v>6.7</v>
      </c>
      <c r="J22" s="35">
        <v>-37.922000000000004</v>
      </c>
      <c r="K22" s="35"/>
    </row>
    <row r="23" spans="3:11" hidden="1" x14ac:dyDescent="0.25">
      <c r="C23" s="12" t="s">
        <v>10</v>
      </c>
      <c r="D23" s="35" t="s">
        <v>14</v>
      </c>
      <c r="E23" s="34" t="s">
        <v>7</v>
      </c>
      <c r="F23" s="35">
        <v>-2</v>
      </c>
      <c r="G23" s="35">
        <v>3</v>
      </c>
      <c r="H23" s="35"/>
      <c r="I23" s="35">
        <v>3.7</v>
      </c>
      <c r="J23" s="35">
        <v>-22.200000000000003</v>
      </c>
      <c r="K23" s="35"/>
    </row>
    <row r="24" spans="3:11" hidden="1" x14ac:dyDescent="0.25">
      <c r="C24" s="12" t="s">
        <v>16</v>
      </c>
      <c r="D24" s="35" t="s">
        <v>14</v>
      </c>
      <c r="E24" s="34" t="s">
        <v>7</v>
      </c>
      <c r="F24" s="35">
        <v>-4</v>
      </c>
      <c r="G24" s="35">
        <v>3</v>
      </c>
      <c r="H24" s="35"/>
      <c r="I24" s="35">
        <v>3.7</v>
      </c>
      <c r="J24" s="35">
        <v>-44.400000000000006</v>
      </c>
      <c r="K24" s="35"/>
    </row>
    <row r="25" spans="3:11" x14ac:dyDescent="0.25">
      <c r="C25" s="12" t="s">
        <v>16</v>
      </c>
      <c r="D25" s="35" t="s">
        <v>13</v>
      </c>
      <c r="E25" s="34" t="s">
        <v>7</v>
      </c>
      <c r="F25" s="35">
        <v>-1</v>
      </c>
      <c r="G25" s="35">
        <v>4.4000000000000004</v>
      </c>
      <c r="H25" s="35"/>
      <c r="I25" s="35">
        <v>7</v>
      </c>
      <c r="J25" s="35">
        <v>-30.800000000000004</v>
      </c>
      <c r="K25" s="35"/>
    </row>
    <row r="26" spans="3:11" x14ac:dyDescent="0.25">
      <c r="C26" s="12" t="s">
        <v>16</v>
      </c>
      <c r="D26" s="35" t="s">
        <v>13</v>
      </c>
      <c r="E26" s="34" t="s">
        <v>7</v>
      </c>
      <c r="F26" s="35">
        <v>-2</v>
      </c>
      <c r="G26" s="35">
        <v>2.83</v>
      </c>
      <c r="H26" s="35"/>
      <c r="I26" s="35">
        <v>6.7</v>
      </c>
      <c r="J26" s="35">
        <v>-37.922000000000004</v>
      </c>
      <c r="K26" s="35"/>
    </row>
    <row r="27" spans="3:11" x14ac:dyDescent="0.25">
      <c r="C27" s="12" t="s">
        <v>17</v>
      </c>
      <c r="D27" s="35" t="s">
        <v>13</v>
      </c>
      <c r="E27" s="34" t="s">
        <v>7</v>
      </c>
      <c r="F27" s="35">
        <v>-2</v>
      </c>
      <c r="G27" s="35">
        <v>2.83</v>
      </c>
      <c r="H27" s="35"/>
      <c r="I27" s="35">
        <v>6.7</v>
      </c>
      <c r="J27" s="35">
        <v>-37.922000000000004</v>
      </c>
      <c r="K27" s="35"/>
    </row>
    <row r="28" spans="3:11" hidden="1" x14ac:dyDescent="0.25">
      <c r="C28" s="12" t="s">
        <v>17</v>
      </c>
      <c r="D28" s="35" t="s">
        <v>14</v>
      </c>
      <c r="E28" s="34" t="s">
        <v>7</v>
      </c>
      <c r="F28" s="35">
        <v>-2</v>
      </c>
      <c r="G28" s="35">
        <v>3</v>
      </c>
      <c r="H28" s="35"/>
      <c r="I28" s="35">
        <v>3.7</v>
      </c>
      <c r="J28" s="35">
        <v>-22.200000000000003</v>
      </c>
      <c r="K28" s="35"/>
    </row>
    <row r="29" spans="3:11" hidden="1" x14ac:dyDescent="0.25">
      <c r="C29" s="12" t="s">
        <v>17</v>
      </c>
      <c r="D29" s="35" t="s">
        <v>14</v>
      </c>
      <c r="E29" s="34" t="s">
        <v>7</v>
      </c>
      <c r="F29" s="35">
        <v>-3</v>
      </c>
      <c r="G29" s="35">
        <v>1.95</v>
      </c>
      <c r="H29" s="35"/>
      <c r="I29" s="35">
        <v>3.83</v>
      </c>
      <c r="J29" s="35">
        <v>-22.4055</v>
      </c>
      <c r="K29" s="35"/>
    </row>
    <row r="30" spans="3:11" x14ac:dyDescent="0.25">
      <c r="C30" s="12" t="s">
        <v>11</v>
      </c>
      <c r="D30" s="35" t="s">
        <v>13</v>
      </c>
      <c r="E30" s="34" t="s">
        <v>7</v>
      </c>
      <c r="F30" s="35">
        <v>-2</v>
      </c>
      <c r="G30" s="35">
        <v>2.83</v>
      </c>
      <c r="H30" s="35"/>
      <c r="I30" s="35">
        <v>6.7</v>
      </c>
      <c r="J30" s="35">
        <v>-37.922000000000004</v>
      </c>
      <c r="K30" s="35"/>
    </row>
    <row r="31" spans="3:11" hidden="1" x14ac:dyDescent="0.25">
      <c r="C31" s="12" t="s">
        <v>39</v>
      </c>
      <c r="D31" s="35" t="s">
        <v>14</v>
      </c>
      <c r="E31" s="34" t="s">
        <v>7</v>
      </c>
      <c r="F31" s="35">
        <v>-4</v>
      </c>
      <c r="G31" s="35">
        <v>2.83</v>
      </c>
      <c r="H31" s="35"/>
      <c r="I31" s="35">
        <v>6.7</v>
      </c>
      <c r="J31" s="35">
        <v>-75.844000000000008</v>
      </c>
      <c r="K31" s="35"/>
    </row>
    <row r="32" spans="3:11" x14ac:dyDescent="0.25">
      <c r="C32" s="12" t="s">
        <v>39</v>
      </c>
      <c r="D32" s="35" t="s">
        <v>13</v>
      </c>
      <c r="E32" s="34" t="s">
        <v>7</v>
      </c>
      <c r="F32" s="35">
        <v>-1</v>
      </c>
      <c r="G32" s="35">
        <v>4.8</v>
      </c>
      <c r="H32" s="35"/>
      <c r="I32" s="35">
        <v>7</v>
      </c>
      <c r="J32" s="35">
        <v>-33.6</v>
      </c>
      <c r="K32" s="35"/>
    </row>
    <row r="33" spans="3:11" x14ac:dyDescent="0.25">
      <c r="C33" s="12" t="s">
        <v>39</v>
      </c>
      <c r="D33" s="35" t="s">
        <v>13</v>
      </c>
      <c r="E33" s="34" t="s">
        <v>7</v>
      </c>
      <c r="F33" s="35">
        <v>-1</v>
      </c>
      <c r="G33" s="35">
        <v>2.9</v>
      </c>
      <c r="H33" s="35"/>
      <c r="I33" s="35">
        <v>7</v>
      </c>
      <c r="J33" s="35">
        <v>-20.3</v>
      </c>
      <c r="K33" s="35"/>
    </row>
    <row r="34" spans="3:11" x14ac:dyDescent="0.25">
      <c r="C34" s="12" t="s">
        <v>39</v>
      </c>
      <c r="D34" s="35" t="s">
        <v>13</v>
      </c>
      <c r="E34" s="34" t="s">
        <v>7</v>
      </c>
      <c r="F34" s="35">
        <v>-1</v>
      </c>
      <c r="G34" s="35">
        <v>3</v>
      </c>
      <c r="H34" s="35"/>
      <c r="I34" s="35">
        <v>7</v>
      </c>
      <c r="J34" s="35">
        <v>-21</v>
      </c>
      <c r="K34" s="35"/>
    </row>
    <row r="35" spans="3:11" x14ac:dyDescent="0.25">
      <c r="C35" s="12" t="s">
        <v>39</v>
      </c>
      <c r="D35" s="35" t="s">
        <v>13</v>
      </c>
      <c r="E35" s="34" t="s">
        <v>7</v>
      </c>
      <c r="F35" s="35">
        <v>-1</v>
      </c>
      <c r="G35" s="35">
        <v>4.5999999999999996</v>
      </c>
      <c r="H35" s="35"/>
      <c r="I35" s="35">
        <v>3.9</v>
      </c>
      <c r="J35" s="35">
        <v>-17.939999999999998</v>
      </c>
      <c r="K35" s="35"/>
    </row>
    <row r="36" spans="3:11" x14ac:dyDescent="0.25">
      <c r="C36" s="12" t="s">
        <v>41</v>
      </c>
      <c r="D36" s="35" t="s">
        <v>13</v>
      </c>
      <c r="E36" s="34" t="s">
        <v>7</v>
      </c>
      <c r="F36" s="35">
        <v>-1</v>
      </c>
      <c r="G36" s="35">
        <v>2.83</v>
      </c>
      <c r="H36" s="35"/>
      <c r="I36" s="35">
        <v>6.7</v>
      </c>
      <c r="J36" s="35">
        <v>-18.961000000000002</v>
      </c>
      <c r="K36" s="35"/>
    </row>
    <row r="37" spans="3:11" x14ac:dyDescent="0.25">
      <c r="C37" s="12" t="s">
        <v>11</v>
      </c>
      <c r="D37" s="35" t="s">
        <v>13</v>
      </c>
      <c r="E37" s="34" t="s">
        <v>7</v>
      </c>
      <c r="F37" s="35">
        <v>-1</v>
      </c>
      <c r="G37" s="35">
        <v>2.83</v>
      </c>
      <c r="H37" s="35"/>
      <c r="I37" s="35">
        <v>6.7</v>
      </c>
      <c r="J37" s="35">
        <v>-18.961000000000002</v>
      </c>
      <c r="K37" s="35"/>
    </row>
    <row r="38" spans="3:11" x14ac:dyDescent="0.25">
      <c r="C38" s="12" t="s">
        <v>18</v>
      </c>
      <c r="D38" s="35" t="s">
        <v>13</v>
      </c>
      <c r="E38" s="34" t="s">
        <v>7</v>
      </c>
      <c r="F38" s="35">
        <v>-1</v>
      </c>
      <c r="G38" s="35">
        <v>5.27</v>
      </c>
      <c r="H38" s="35"/>
      <c r="I38" s="35">
        <v>6.8</v>
      </c>
      <c r="J38" s="35">
        <v>-35.835999999999999</v>
      </c>
      <c r="K38" s="35"/>
    </row>
    <row r="39" spans="3:11" hidden="1" x14ac:dyDescent="0.25">
      <c r="C39" s="12" t="s">
        <v>18</v>
      </c>
      <c r="D39" s="35" t="s">
        <v>14</v>
      </c>
      <c r="E39" s="34" t="s">
        <v>7</v>
      </c>
      <c r="F39" s="35">
        <v>-1</v>
      </c>
      <c r="G39" s="35">
        <v>6.1</v>
      </c>
      <c r="H39" s="35"/>
      <c r="I39" s="35">
        <v>3.93</v>
      </c>
      <c r="J39" s="35">
        <v>-23.972999999999999</v>
      </c>
      <c r="K39" s="35"/>
    </row>
    <row r="40" spans="3:11" hidden="1" x14ac:dyDescent="0.25">
      <c r="C40" s="12" t="s">
        <v>20</v>
      </c>
      <c r="D40" s="35" t="s">
        <v>14</v>
      </c>
      <c r="E40" s="34" t="s">
        <v>7</v>
      </c>
      <c r="F40" s="35">
        <v>-8</v>
      </c>
      <c r="G40" s="35">
        <v>4</v>
      </c>
      <c r="H40" s="35"/>
      <c r="I40" s="35">
        <v>1.8</v>
      </c>
      <c r="J40" s="35">
        <v>-57.6</v>
      </c>
      <c r="K40" s="35"/>
    </row>
    <row r="41" spans="3:11" x14ac:dyDescent="0.25">
      <c r="C41" s="12" t="s">
        <v>20</v>
      </c>
      <c r="D41" s="35" t="s">
        <v>13</v>
      </c>
      <c r="E41" s="34" t="s">
        <v>7</v>
      </c>
      <c r="F41" s="35">
        <v>-1</v>
      </c>
      <c r="G41" s="35">
        <v>5.27</v>
      </c>
      <c r="H41" s="35"/>
      <c r="I41" s="35">
        <v>6.8</v>
      </c>
      <c r="J41" s="35">
        <v>-35.835999999999999</v>
      </c>
      <c r="K41" s="35"/>
    </row>
    <row r="42" spans="3:11" x14ac:dyDescent="0.25">
      <c r="C42" s="12" t="s">
        <v>20</v>
      </c>
      <c r="D42" s="35" t="s">
        <v>13</v>
      </c>
      <c r="E42" s="34" t="s">
        <v>7</v>
      </c>
      <c r="F42" s="35">
        <v>-1</v>
      </c>
      <c r="G42" s="35">
        <v>3</v>
      </c>
      <c r="H42" s="35"/>
      <c r="I42" s="35">
        <v>7</v>
      </c>
      <c r="J42" s="35">
        <v>-21</v>
      </c>
      <c r="K42" s="35"/>
    </row>
    <row r="43" spans="3:11" x14ac:dyDescent="0.25">
      <c r="C43" s="12" t="s">
        <v>22</v>
      </c>
      <c r="D43" s="35" t="s">
        <v>13</v>
      </c>
      <c r="E43" s="34" t="s">
        <v>7</v>
      </c>
      <c r="F43" s="35">
        <v>-1</v>
      </c>
      <c r="G43" s="35">
        <v>4.7</v>
      </c>
      <c r="H43" s="35"/>
      <c r="I43" s="35">
        <v>6.8</v>
      </c>
      <c r="J43" s="35">
        <v>-31.96</v>
      </c>
      <c r="K43" s="35"/>
    </row>
    <row r="44" spans="3:11" x14ac:dyDescent="0.25">
      <c r="C44" s="12" t="s">
        <v>22</v>
      </c>
      <c r="D44" s="35" t="s">
        <v>13</v>
      </c>
      <c r="E44" s="34" t="s">
        <v>7</v>
      </c>
      <c r="F44" s="35">
        <v>-1</v>
      </c>
      <c r="G44" s="35">
        <v>4.4000000000000004</v>
      </c>
      <c r="H44" s="35"/>
      <c r="I44" s="35">
        <v>6.8</v>
      </c>
      <c r="J44" s="35">
        <v>-29.92</v>
      </c>
      <c r="K44" s="35"/>
    </row>
    <row r="45" spans="3:11" x14ac:dyDescent="0.25">
      <c r="C45" s="12" t="s">
        <v>22</v>
      </c>
      <c r="D45" s="35" t="s">
        <v>13</v>
      </c>
      <c r="E45" s="34" t="s">
        <v>7</v>
      </c>
      <c r="F45" s="35">
        <v>-1</v>
      </c>
      <c r="G45" s="35">
        <v>2.76</v>
      </c>
      <c r="H45" s="35"/>
      <c r="I45" s="35">
        <v>6.8</v>
      </c>
      <c r="J45" s="35">
        <v>-18.767999999999997</v>
      </c>
      <c r="K45" s="35"/>
    </row>
    <row r="46" spans="3:11" x14ac:dyDescent="0.25">
      <c r="C46" s="12" t="s">
        <v>12</v>
      </c>
      <c r="D46" s="35" t="s">
        <v>13</v>
      </c>
      <c r="E46" s="34" t="s">
        <v>7</v>
      </c>
      <c r="F46" s="35">
        <v>-2</v>
      </c>
      <c r="G46" s="35">
        <v>2.83</v>
      </c>
      <c r="H46" s="35"/>
      <c r="I46" s="35">
        <v>6.7</v>
      </c>
      <c r="J46" s="35">
        <v>-37.922000000000004</v>
      </c>
      <c r="K46" s="35"/>
    </row>
    <row r="47" spans="3:11" hidden="1" x14ac:dyDescent="0.25">
      <c r="C47" s="12" t="s">
        <v>23</v>
      </c>
      <c r="D47" s="35" t="s">
        <v>14</v>
      </c>
      <c r="E47" s="34" t="s">
        <v>7</v>
      </c>
      <c r="F47" s="35">
        <v>-1</v>
      </c>
      <c r="G47" s="35">
        <v>4.67</v>
      </c>
      <c r="H47" s="35"/>
      <c r="I47" s="35">
        <v>3.67</v>
      </c>
      <c r="J47" s="35">
        <v>-17.1389</v>
      </c>
      <c r="K47" s="35"/>
    </row>
    <row r="48" spans="3:11" hidden="1" x14ac:dyDescent="0.25">
      <c r="C48" s="12" t="s">
        <v>23</v>
      </c>
      <c r="D48" s="35" t="s">
        <v>14</v>
      </c>
      <c r="E48" s="34" t="s">
        <v>7</v>
      </c>
      <c r="F48" s="35">
        <v>-2</v>
      </c>
      <c r="G48" s="35">
        <v>2.74</v>
      </c>
      <c r="H48" s="35"/>
      <c r="I48" s="35">
        <v>3.67</v>
      </c>
      <c r="J48" s="35">
        <v>-20.111600000000003</v>
      </c>
      <c r="K48" s="35"/>
    </row>
    <row r="49" spans="3:11" hidden="1" x14ac:dyDescent="0.25">
      <c r="C49" s="12" t="s">
        <v>23</v>
      </c>
      <c r="D49" s="35" t="s">
        <v>14</v>
      </c>
      <c r="E49" s="34" t="s">
        <v>7</v>
      </c>
      <c r="F49" s="35">
        <v>-5</v>
      </c>
      <c r="G49" s="35">
        <v>3.14</v>
      </c>
      <c r="H49" s="35"/>
      <c r="I49" s="35">
        <v>3.67</v>
      </c>
      <c r="J49" s="35">
        <v>-57.619</v>
      </c>
      <c r="K49" s="35"/>
    </row>
    <row r="50" spans="3:11" x14ac:dyDescent="0.25">
      <c r="C50" s="12" t="s">
        <v>23</v>
      </c>
      <c r="D50" s="35" t="s">
        <v>13</v>
      </c>
      <c r="E50" s="34" t="s">
        <v>7</v>
      </c>
      <c r="F50" s="35">
        <v>-2</v>
      </c>
      <c r="G50" s="35">
        <v>3.3</v>
      </c>
      <c r="H50" s="35"/>
      <c r="I50" s="35">
        <v>6.8</v>
      </c>
      <c r="J50" s="35">
        <v>-44.879999999999995</v>
      </c>
      <c r="K50" s="35"/>
    </row>
    <row r="51" spans="3:11" hidden="1" x14ac:dyDescent="0.25">
      <c r="C51" s="12" t="s">
        <v>25</v>
      </c>
      <c r="D51" s="35" t="s">
        <v>14</v>
      </c>
      <c r="E51" s="34" t="s">
        <v>7</v>
      </c>
      <c r="F51" s="35">
        <v>-1</v>
      </c>
      <c r="G51" s="35">
        <v>4.8</v>
      </c>
      <c r="H51" s="35"/>
      <c r="I51" s="35">
        <v>3.8</v>
      </c>
      <c r="J51" s="35">
        <v>-18.239999999999998</v>
      </c>
      <c r="K51" s="35"/>
    </row>
    <row r="52" spans="3:11" x14ac:dyDescent="0.25">
      <c r="C52" s="16" t="s">
        <v>25</v>
      </c>
      <c r="D52" s="36" t="s">
        <v>13</v>
      </c>
      <c r="E52" s="53" t="s">
        <v>7</v>
      </c>
      <c r="F52" s="36">
        <v>-1</v>
      </c>
      <c r="G52" s="36">
        <v>3.11</v>
      </c>
      <c r="H52" s="36"/>
      <c r="I52" s="36">
        <v>6.6</v>
      </c>
      <c r="J52" s="36">
        <v>-20.526</v>
      </c>
      <c r="K52" s="36"/>
    </row>
    <row r="53" spans="3:11" ht="15.75" hidden="1" thickBot="1" x14ac:dyDescent="0.3">
      <c r="C53" s="86" t="s">
        <v>60</v>
      </c>
      <c r="D53" s="87"/>
      <c r="E53" s="87"/>
      <c r="F53" s="87"/>
      <c r="G53" s="87"/>
      <c r="H53" s="87"/>
      <c r="I53" s="87"/>
      <c r="J53" s="87"/>
      <c r="K53" s="88"/>
    </row>
    <row r="54" spans="3:11" hidden="1" x14ac:dyDescent="0.25">
      <c r="C54" s="17" t="s">
        <v>28</v>
      </c>
      <c r="D54" s="37" t="s">
        <v>14</v>
      </c>
      <c r="E54" s="37" t="s">
        <v>27</v>
      </c>
      <c r="F54" s="37">
        <v>-11</v>
      </c>
      <c r="G54" s="37">
        <v>3.1</v>
      </c>
      <c r="H54" s="37"/>
      <c r="I54" s="37">
        <v>3.8</v>
      </c>
      <c r="J54" s="37">
        <v>-129.58000000000001</v>
      </c>
      <c r="K54" s="37"/>
    </row>
    <row r="55" spans="3:11" x14ac:dyDescent="0.25">
      <c r="C55" s="11" t="s">
        <v>28</v>
      </c>
      <c r="D55" s="38" t="s">
        <v>13</v>
      </c>
      <c r="E55" s="37" t="s">
        <v>27</v>
      </c>
      <c r="F55" s="38">
        <v>-2</v>
      </c>
      <c r="G55" s="38">
        <v>6.7</v>
      </c>
      <c r="H55" s="38"/>
      <c r="I55" s="38">
        <v>4.8</v>
      </c>
      <c r="J55" s="38">
        <v>-64.319999999999993</v>
      </c>
      <c r="K55" s="38"/>
    </row>
    <row r="56" spans="3:11" x14ac:dyDescent="0.25">
      <c r="C56" s="11" t="s">
        <v>29</v>
      </c>
      <c r="D56" s="38" t="s">
        <v>13</v>
      </c>
      <c r="E56" s="37" t="s">
        <v>27</v>
      </c>
      <c r="F56" s="38">
        <v>-2</v>
      </c>
      <c r="G56" s="38">
        <v>2.8</v>
      </c>
      <c r="H56" s="38"/>
      <c r="I56" s="38">
        <v>6.8</v>
      </c>
      <c r="J56" s="38">
        <v>-38.08</v>
      </c>
      <c r="K56" s="38"/>
    </row>
    <row r="57" spans="3:11" hidden="1" x14ac:dyDescent="0.25">
      <c r="C57" s="11" t="s">
        <v>29</v>
      </c>
      <c r="D57" s="38" t="s">
        <v>14</v>
      </c>
      <c r="E57" s="37" t="s">
        <v>27</v>
      </c>
      <c r="F57" s="38">
        <v>-2</v>
      </c>
      <c r="G57" s="38">
        <v>3.1</v>
      </c>
      <c r="H57" s="38"/>
      <c r="I57" s="38">
        <v>3.8</v>
      </c>
      <c r="J57" s="38">
        <v>-23.56</v>
      </c>
      <c r="K57" s="38"/>
    </row>
    <row r="58" spans="3:11" hidden="1" x14ac:dyDescent="0.25">
      <c r="C58" s="11" t="s">
        <v>30</v>
      </c>
      <c r="D58" s="38" t="s">
        <v>14</v>
      </c>
      <c r="E58" s="37" t="s">
        <v>27</v>
      </c>
      <c r="F58" s="38">
        <v>-2</v>
      </c>
      <c r="G58" s="38">
        <v>3</v>
      </c>
      <c r="H58" s="38"/>
      <c r="I58" s="38">
        <v>3.1</v>
      </c>
      <c r="J58" s="38">
        <v>-18.600000000000001</v>
      </c>
      <c r="K58" s="38"/>
    </row>
    <row r="59" spans="3:11" hidden="1" x14ac:dyDescent="0.25">
      <c r="C59" s="11" t="s">
        <v>30</v>
      </c>
      <c r="D59" s="38" t="s">
        <v>14</v>
      </c>
      <c r="E59" s="37" t="s">
        <v>27</v>
      </c>
      <c r="F59" s="38">
        <v>-2</v>
      </c>
      <c r="G59" s="38">
        <v>1.1299999999999999</v>
      </c>
      <c r="H59" s="38"/>
      <c r="I59" s="38">
        <v>3.1</v>
      </c>
      <c r="J59" s="38">
        <v>-7.0059999999999993</v>
      </c>
      <c r="K59" s="38"/>
    </row>
    <row r="60" spans="3:11" x14ac:dyDescent="0.25">
      <c r="C60" s="11" t="s">
        <v>30</v>
      </c>
      <c r="D60" s="38" t="s">
        <v>13</v>
      </c>
      <c r="E60" s="37" t="s">
        <v>27</v>
      </c>
      <c r="F60" s="38">
        <v>-1</v>
      </c>
      <c r="G60" s="38">
        <v>3.7</v>
      </c>
      <c r="H60" s="38"/>
      <c r="I60" s="38">
        <v>6.8</v>
      </c>
      <c r="J60" s="38">
        <v>-25.16</v>
      </c>
      <c r="K60" s="38"/>
    </row>
    <row r="61" spans="3:11" hidden="1" x14ac:dyDescent="0.25">
      <c r="C61" s="11" t="s">
        <v>31</v>
      </c>
      <c r="D61" s="38" t="s">
        <v>14</v>
      </c>
      <c r="E61" s="37" t="s">
        <v>27</v>
      </c>
      <c r="F61" s="38">
        <v>-8</v>
      </c>
      <c r="G61" s="38">
        <v>1.1299999999999999</v>
      </c>
      <c r="H61" s="38"/>
      <c r="I61" s="38">
        <v>3.1</v>
      </c>
      <c r="J61" s="38">
        <v>-28.023999999999997</v>
      </c>
      <c r="K61" s="38"/>
    </row>
    <row r="62" spans="3:11" x14ac:dyDescent="0.25">
      <c r="C62" s="11" t="s">
        <v>41</v>
      </c>
      <c r="D62" s="38" t="s">
        <v>13</v>
      </c>
      <c r="E62" s="37" t="s">
        <v>27</v>
      </c>
      <c r="F62" s="38">
        <v>-1</v>
      </c>
      <c r="G62" s="38">
        <v>2.83</v>
      </c>
      <c r="H62" s="38"/>
      <c r="I62" s="38">
        <v>6.7</v>
      </c>
      <c r="J62" s="38">
        <v>-18.961000000000002</v>
      </c>
      <c r="K62" s="38"/>
    </row>
    <row r="63" spans="3:11" x14ac:dyDescent="0.25">
      <c r="C63" s="18" t="s">
        <v>11</v>
      </c>
      <c r="D63" s="49" t="s">
        <v>13</v>
      </c>
      <c r="E63" s="54" t="s">
        <v>27</v>
      </c>
      <c r="F63" s="49">
        <v>-1</v>
      </c>
      <c r="G63" s="49">
        <v>2.83</v>
      </c>
      <c r="H63" s="49"/>
      <c r="I63" s="49">
        <v>6.7</v>
      </c>
      <c r="J63" s="49">
        <v>-18.961000000000002</v>
      </c>
      <c r="K63" s="49"/>
    </row>
    <row r="64" spans="3:11" ht="15.75" hidden="1" thickBot="1" x14ac:dyDescent="0.3">
      <c r="C64" s="86" t="s">
        <v>61</v>
      </c>
      <c r="D64" s="87"/>
      <c r="E64" s="87"/>
      <c r="F64" s="87"/>
      <c r="G64" s="87"/>
      <c r="H64" s="87"/>
      <c r="I64" s="87"/>
      <c r="J64" s="87"/>
      <c r="K64" s="88"/>
    </row>
    <row r="65" spans="3:11" hidden="1" x14ac:dyDescent="0.25">
      <c r="C65" s="19" t="s">
        <v>18</v>
      </c>
      <c r="D65" s="40" t="s">
        <v>14</v>
      </c>
      <c r="E65" s="40" t="s">
        <v>32</v>
      </c>
      <c r="F65" s="40">
        <v>-3</v>
      </c>
      <c r="G65" s="40">
        <v>3.83</v>
      </c>
      <c r="H65" s="40"/>
      <c r="I65" s="40">
        <v>2.58</v>
      </c>
      <c r="J65" s="40">
        <v>-29.644200000000001</v>
      </c>
      <c r="K65" s="40"/>
    </row>
    <row r="66" spans="3:11" hidden="1" x14ac:dyDescent="0.25">
      <c r="C66" s="19" t="s">
        <v>18</v>
      </c>
      <c r="D66" s="41" t="s">
        <v>14</v>
      </c>
      <c r="E66" s="40" t="s">
        <v>32</v>
      </c>
      <c r="F66" s="41">
        <v>-1</v>
      </c>
      <c r="G66" s="41">
        <v>6</v>
      </c>
      <c r="H66" s="41"/>
      <c r="I66" s="41">
        <v>3.9</v>
      </c>
      <c r="J66" s="41">
        <v>-23.4</v>
      </c>
      <c r="K66" s="41"/>
    </row>
    <row r="67" spans="3:11" hidden="1" x14ac:dyDescent="0.25">
      <c r="C67" s="19" t="s">
        <v>18</v>
      </c>
      <c r="D67" s="41" t="s">
        <v>14</v>
      </c>
      <c r="E67" s="40" t="s">
        <v>32</v>
      </c>
      <c r="F67" s="41">
        <v>-9</v>
      </c>
      <c r="G67" s="41">
        <v>7</v>
      </c>
      <c r="H67" s="41"/>
      <c r="I67" s="41">
        <v>3.9</v>
      </c>
      <c r="J67" s="41">
        <v>-245.7</v>
      </c>
      <c r="K67" s="41"/>
    </row>
    <row r="68" spans="3:11" x14ac:dyDescent="0.25">
      <c r="C68" s="19" t="s">
        <v>18</v>
      </c>
      <c r="D68" s="41" t="s">
        <v>13</v>
      </c>
      <c r="E68" s="40" t="s">
        <v>32</v>
      </c>
      <c r="F68" s="41">
        <v>-2</v>
      </c>
      <c r="G68" s="41">
        <v>3.8</v>
      </c>
      <c r="H68" s="41"/>
      <c r="I68" s="41">
        <v>3.1</v>
      </c>
      <c r="J68" s="41">
        <v>-23.56</v>
      </c>
      <c r="K68" s="41"/>
    </row>
    <row r="69" spans="3:11" x14ac:dyDescent="0.25">
      <c r="C69" s="55" t="s">
        <v>18</v>
      </c>
      <c r="D69" s="42" t="s">
        <v>13</v>
      </c>
      <c r="E69" s="56" t="s">
        <v>32</v>
      </c>
      <c r="F69" s="42">
        <v>-2</v>
      </c>
      <c r="G69" s="42">
        <v>2.5</v>
      </c>
      <c r="H69" s="42"/>
      <c r="I69" s="42">
        <v>6.8</v>
      </c>
      <c r="J69" s="42">
        <v>-34</v>
      </c>
      <c r="K69" s="42"/>
    </row>
    <row r="70" spans="3:11" ht="15.75" hidden="1" thickBot="1" x14ac:dyDescent="0.3">
      <c r="C70" s="86" t="s">
        <v>62</v>
      </c>
      <c r="D70" s="87"/>
      <c r="E70" s="87"/>
      <c r="F70" s="87"/>
      <c r="G70" s="87"/>
      <c r="H70" s="87"/>
      <c r="I70" s="87"/>
      <c r="J70" s="87"/>
      <c r="K70" s="88"/>
    </row>
    <row r="71" spans="3:11" x14ac:dyDescent="0.25">
      <c r="C71" s="20" t="s">
        <v>45</v>
      </c>
      <c r="D71" s="43" t="s">
        <v>13</v>
      </c>
      <c r="E71" s="43" t="s">
        <v>40</v>
      </c>
      <c r="F71" s="43">
        <v>-18</v>
      </c>
      <c r="G71" s="43">
        <v>2.2999999999999998</v>
      </c>
      <c r="H71" s="43"/>
      <c r="I71" s="43">
        <v>6.7</v>
      </c>
      <c r="J71" s="43">
        <v>-277.38</v>
      </c>
      <c r="K71" s="43"/>
    </row>
    <row r="72" spans="3:11" hidden="1" x14ac:dyDescent="0.25">
      <c r="C72" s="21" t="s">
        <v>46</v>
      </c>
      <c r="D72" s="45" t="s">
        <v>14</v>
      </c>
      <c r="E72" s="45" t="s">
        <v>40</v>
      </c>
      <c r="F72" s="45">
        <v>-18</v>
      </c>
      <c r="G72" s="45">
        <v>2</v>
      </c>
      <c r="H72" s="45"/>
      <c r="I72" s="45">
        <v>3.8</v>
      </c>
      <c r="J72" s="45">
        <v>-136.79999999999998</v>
      </c>
      <c r="K72" s="45"/>
    </row>
    <row r="73" spans="3:11" ht="15.75" hidden="1" thickBot="1" x14ac:dyDescent="0.3">
      <c r="C73" s="86" t="s">
        <v>63</v>
      </c>
      <c r="D73" s="87"/>
      <c r="E73" s="87"/>
      <c r="F73" s="87"/>
      <c r="G73" s="87"/>
      <c r="H73" s="87"/>
      <c r="I73" s="87"/>
      <c r="J73" s="87"/>
      <c r="K73" s="88"/>
    </row>
    <row r="74" spans="3:11" x14ac:dyDescent="0.25">
      <c r="C74" s="22" t="s">
        <v>45</v>
      </c>
      <c r="D74" s="46" t="s">
        <v>13</v>
      </c>
      <c r="E74" s="46" t="s">
        <v>51</v>
      </c>
      <c r="F74" s="46">
        <v>-18</v>
      </c>
      <c r="G74" s="46">
        <v>2.2999999999999998</v>
      </c>
      <c r="H74" s="46"/>
      <c r="I74" s="46">
        <v>6.7</v>
      </c>
      <c r="J74" s="46">
        <v>-277.38</v>
      </c>
      <c r="K74" s="46"/>
    </row>
    <row r="75" spans="3:11" hidden="1" x14ac:dyDescent="0.25">
      <c r="C75" s="13" t="s">
        <v>46</v>
      </c>
      <c r="D75" s="48" t="s">
        <v>14</v>
      </c>
      <c r="E75" s="48" t="s">
        <v>51</v>
      </c>
      <c r="F75" s="48">
        <v>-18</v>
      </c>
      <c r="G75" s="48">
        <v>2</v>
      </c>
      <c r="H75" s="48"/>
      <c r="I75" s="48">
        <v>3.8</v>
      </c>
      <c r="J75" s="48">
        <v>-136.79999999999998</v>
      </c>
      <c r="K75" s="48"/>
    </row>
    <row r="76" spans="3:11" ht="15.75" hidden="1" thickBot="1" x14ac:dyDescent="0.3">
      <c r="C76" s="92" t="s">
        <v>54</v>
      </c>
      <c r="D76" s="93"/>
      <c r="E76" s="93"/>
      <c r="F76" s="93"/>
      <c r="G76" s="93"/>
      <c r="H76" s="93"/>
      <c r="I76" s="94"/>
      <c r="J76" s="58">
        <f>(SUM(J5:J75)*-1)</f>
        <v>3127.1122000000005</v>
      </c>
      <c r="K76" s="57" t="s">
        <v>85</v>
      </c>
    </row>
    <row r="77" spans="3:11" hidden="1" x14ac:dyDescent="0.25">
      <c r="J77">
        <f>SUBTOTAL(9,J5:J76)</f>
        <v>-1705.866</v>
      </c>
    </row>
    <row r="78" spans="3:11" hidden="1" x14ac:dyDescent="0.25">
      <c r="I78" t="s">
        <v>110</v>
      </c>
      <c r="J78">
        <f>J77*-700</f>
        <v>1194106.2</v>
      </c>
    </row>
    <row r="79" spans="3:11" hidden="1" x14ac:dyDescent="0.25">
      <c r="I79" s="68">
        <v>0.4</v>
      </c>
      <c r="J79">
        <f>J78*0.4</f>
        <v>477642.48</v>
      </c>
    </row>
    <row r="80" spans="3:11" x14ac:dyDescent="0.25">
      <c r="F80">
        <f>SUBTOTAL(9,F5:F75)</f>
        <v>-89</v>
      </c>
      <c r="J80">
        <f>SUBTOTAL(9,J5:J78)</f>
        <v>-1705.866</v>
      </c>
    </row>
    <row r="81" spans="3:6" x14ac:dyDescent="0.25">
      <c r="F81">
        <v>1500</v>
      </c>
    </row>
    <row r="82" spans="3:6" x14ac:dyDescent="0.25">
      <c r="F82">
        <f>F81*F80</f>
        <v>-133500</v>
      </c>
    </row>
    <row r="83" spans="3:6" x14ac:dyDescent="0.25">
      <c r="C83" s="1"/>
      <c r="D83" s="1"/>
      <c r="E83" s="1"/>
      <c r="F83" s="1" t="s">
        <v>149</v>
      </c>
    </row>
    <row r="84" spans="3:6" x14ac:dyDescent="0.25">
      <c r="C84" s="1" t="s">
        <v>147</v>
      </c>
      <c r="D84" s="1">
        <f>F80*-1</f>
        <v>89</v>
      </c>
      <c r="E84" s="1" t="s">
        <v>142</v>
      </c>
      <c r="F84" s="1"/>
    </row>
    <row r="85" spans="3:6" x14ac:dyDescent="0.25">
      <c r="C85" s="1" t="s">
        <v>148</v>
      </c>
      <c r="D85" s="72">
        <v>1421.24</v>
      </c>
      <c r="E85" s="1" t="s">
        <v>85</v>
      </c>
      <c r="F85" s="1">
        <f>D85*0.5</f>
        <v>710.62</v>
      </c>
    </row>
  </sheetData>
  <autoFilter ref="C3:K79">
    <filterColumn colId="1">
      <filters>
        <filter val="Door"/>
      </filters>
    </filterColumn>
  </autoFilter>
  <mergeCells count="8">
    <mergeCell ref="C73:K73"/>
    <mergeCell ref="C76:I76"/>
    <mergeCell ref="C2:K2"/>
    <mergeCell ref="C4:K4"/>
    <mergeCell ref="C17:K17"/>
    <mergeCell ref="C53:K53"/>
    <mergeCell ref="C64:K64"/>
    <mergeCell ref="C70:K7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9"/>
  <sheetViews>
    <sheetView workbookViewId="0">
      <selection activeCell="J15" sqref="J15"/>
    </sheetView>
  </sheetViews>
  <sheetFormatPr defaultRowHeight="15" x14ac:dyDescent="0.25"/>
  <cols>
    <col min="4" max="4" width="14.28515625" bestFit="1" customWidth="1"/>
    <col min="10" max="10" width="16.85546875" bestFit="1" customWidth="1"/>
  </cols>
  <sheetData>
    <row r="3" spans="3:12" x14ac:dyDescent="0.25">
      <c r="C3" s="1"/>
      <c r="D3" s="75" t="s">
        <v>158</v>
      </c>
      <c r="E3" s="1">
        <v>24</v>
      </c>
      <c r="F3" s="1">
        <v>0.7</v>
      </c>
      <c r="G3" s="1">
        <v>0.3</v>
      </c>
      <c r="H3" s="1">
        <v>3</v>
      </c>
      <c r="I3" s="1">
        <v>5</v>
      </c>
      <c r="J3" s="1">
        <f>H3*G3*F3*E3*I3</f>
        <v>75.599999999999994</v>
      </c>
      <c r="K3" s="1"/>
    </row>
    <row r="4" spans="3:12" x14ac:dyDescent="0.25">
      <c r="C4" s="1"/>
      <c r="D4" s="75" t="s">
        <v>159</v>
      </c>
      <c r="E4" s="1">
        <v>16</v>
      </c>
      <c r="F4" s="1">
        <v>0.45</v>
      </c>
      <c r="G4" s="1">
        <v>0.3</v>
      </c>
      <c r="H4" s="1">
        <v>3</v>
      </c>
      <c r="I4" s="1">
        <v>5</v>
      </c>
      <c r="J4" s="1">
        <f>H4*G4*F4*E4*I4</f>
        <v>32.4</v>
      </c>
      <c r="K4" s="1"/>
    </row>
    <row r="5" spans="3:12" x14ac:dyDescent="0.25">
      <c r="C5" s="1"/>
      <c r="D5" s="75"/>
      <c r="E5" s="1"/>
      <c r="F5" s="1"/>
      <c r="G5" s="1"/>
      <c r="H5" s="1"/>
      <c r="I5" s="1"/>
      <c r="J5" s="1"/>
      <c r="K5" s="1"/>
    </row>
    <row r="6" spans="3:12" x14ac:dyDescent="0.25">
      <c r="C6" s="1"/>
      <c r="D6" s="75" t="s">
        <v>111</v>
      </c>
      <c r="E6" s="1"/>
      <c r="F6" s="1"/>
      <c r="G6" s="1">
        <f>32843/10.7639</f>
        <v>3051.2174955174241</v>
      </c>
      <c r="H6" s="1">
        <v>0.15</v>
      </c>
      <c r="I6" s="1">
        <v>5</v>
      </c>
      <c r="J6" s="1">
        <f>I6*H6*G6</f>
        <v>2288.4131216380683</v>
      </c>
      <c r="K6" s="1"/>
    </row>
    <row r="7" spans="3:12" x14ac:dyDescent="0.25">
      <c r="C7" s="1">
        <f>0.45*0.3</f>
        <v>0.13500000000000001</v>
      </c>
      <c r="D7" s="75" t="s">
        <v>160</v>
      </c>
      <c r="E7" s="1">
        <v>83</v>
      </c>
      <c r="F7" s="1"/>
      <c r="G7" s="1"/>
      <c r="H7" s="1">
        <v>4</v>
      </c>
      <c r="I7" s="1">
        <v>5</v>
      </c>
      <c r="J7" s="1">
        <f>I7*H7*E7*C7</f>
        <v>224.10000000000002</v>
      </c>
      <c r="K7" s="1"/>
    </row>
    <row r="8" spans="3:12" x14ac:dyDescent="0.25">
      <c r="C8" s="1">
        <f>0.45*0.3</f>
        <v>0.13500000000000001</v>
      </c>
      <c r="D8" s="75" t="s">
        <v>161</v>
      </c>
      <c r="E8" s="1">
        <v>44.5</v>
      </c>
      <c r="F8" s="1"/>
      <c r="G8" s="1"/>
      <c r="H8" s="1">
        <v>8</v>
      </c>
      <c r="I8" s="1">
        <v>5</v>
      </c>
      <c r="J8" s="1">
        <f>I8*H8*E8*C8</f>
        <v>240.3</v>
      </c>
      <c r="K8" s="1"/>
    </row>
    <row r="9" spans="3:12" x14ac:dyDescent="0.25">
      <c r="C9" s="1"/>
      <c r="D9" s="1"/>
      <c r="E9" s="1"/>
      <c r="F9" s="1"/>
      <c r="G9" s="1"/>
      <c r="H9" s="1"/>
      <c r="I9" s="1" t="s">
        <v>112</v>
      </c>
      <c r="J9" s="1">
        <f>SUM(J3:J8)</f>
        <v>2860.8131216380684</v>
      </c>
      <c r="K9" s="1" t="s">
        <v>101</v>
      </c>
    </row>
    <row r="10" spans="3:12" x14ac:dyDescent="0.25">
      <c r="C10" s="1"/>
      <c r="D10" s="1"/>
      <c r="E10" s="1"/>
      <c r="F10" s="1"/>
      <c r="G10" s="1"/>
      <c r="H10" s="1"/>
      <c r="I10" s="1" t="s">
        <v>113</v>
      </c>
      <c r="J10" s="1">
        <f>J9*0.75</f>
        <v>2145.6098412285514</v>
      </c>
      <c r="K10" s="1" t="s">
        <v>101</v>
      </c>
    </row>
    <row r="11" spans="3:12" x14ac:dyDescent="0.25">
      <c r="C11" s="1"/>
      <c r="D11" s="1"/>
      <c r="E11" s="1"/>
      <c r="F11" s="1"/>
      <c r="G11" s="1"/>
      <c r="H11" s="1"/>
      <c r="I11" s="75" t="s">
        <v>114</v>
      </c>
      <c r="J11" s="76">
        <f>J10*35.315*30</f>
        <v>2273166.3462895886</v>
      </c>
      <c r="K11" s="1"/>
    </row>
    <row r="12" spans="3:12" x14ac:dyDescent="0.25">
      <c r="C12" s="1"/>
      <c r="D12" s="1"/>
      <c r="E12" s="1"/>
      <c r="F12" s="1"/>
      <c r="G12" s="1"/>
      <c r="H12" s="1"/>
      <c r="I12" s="1"/>
      <c r="J12" s="1"/>
      <c r="K12" s="1"/>
      <c r="L12">
        <f>30*35.315</f>
        <v>1059.4499999999998</v>
      </c>
    </row>
    <row r="13" spans="3:12" x14ac:dyDescent="0.25">
      <c r="C13" s="1"/>
      <c r="D13" s="1"/>
      <c r="E13" s="1"/>
      <c r="F13" s="1"/>
      <c r="G13" s="75" t="s">
        <v>115</v>
      </c>
      <c r="H13" s="1"/>
      <c r="I13" s="1"/>
      <c r="J13" s="1"/>
      <c r="K13" s="1"/>
    </row>
    <row r="14" spans="3:12" x14ac:dyDescent="0.25">
      <c r="C14" s="1"/>
      <c r="D14" s="1"/>
      <c r="E14" s="1"/>
      <c r="F14" s="1"/>
      <c r="G14" s="1"/>
      <c r="H14" s="1"/>
      <c r="I14" s="1"/>
      <c r="J14" s="1">
        <f>(J9*0.0125*7850)</f>
        <v>280717.28756073548</v>
      </c>
      <c r="K14" s="1"/>
    </row>
    <row r="15" spans="3:12" x14ac:dyDescent="0.25">
      <c r="C15" s="1"/>
      <c r="D15" s="1"/>
      <c r="E15" s="1"/>
      <c r="F15" s="1"/>
      <c r="G15" s="1"/>
      <c r="H15" s="1"/>
      <c r="I15" s="1"/>
      <c r="J15" s="1">
        <f>J14*0.4</f>
        <v>112286.9150242942</v>
      </c>
      <c r="K15" s="1"/>
    </row>
    <row r="16" spans="3:12" x14ac:dyDescent="0.25">
      <c r="C16" s="1"/>
      <c r="D16" s="1"/>
      <c r="E16" s="1"/>
      <c r="F16" s="1"/>
      <c r="G16" s="1"/>
      <c r="H16" s="1"/>
      <c r="I16" s="1"/>
      <c r="J16" s="76">
        <f>J15*30</f>
        <v>3368607.4507288258</v>
      </c>
      <c r="K16" s="1"/>
    </row>
    <row r="18" spans="7:7" x14ac:dyDescent="0.25">
      <c r="G18" t="s">
        <v>116</v>
      </c>
    </row>
    <row r="19" spans="7:7" x14ac:dyDescent="0.25">
      <c r="G19" s="7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Flooring</vt:lpstr>
      <vt:lpstr>Plaster</vt:lpstr>
      <vt:lpstr>Summary</vt:lpstr>
      <vt:lpstr>Brickwork</vt:lpstr>
      <vt:lpstr>MS and steel</vt:lpstr>
      <vt:lpstr>Alluminium partition in office</vt:lpstr>
      <vt:lpstr>Doors &amp; Windows</vt:lpstr>
      <vt:lpstr>Concrete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2023-12-22T13:50:18Z</dcterms:modified>
</cp:coreProperties>
</file>