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DATAm Since 01-12-2021\Uttarakhand\VIS(2023-24)-PL601-510-796, Ms Technicon Developer Pvt Ltd\"/>
    </mc:Choice>
  </mc:AlternateContent>
  <xr:revisionPtr revIDLastSave="0" documentId="13_ncr:1_{EDC99827-9CCF-47B0-BBF7-929CFEADE368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 Valuation" sheetId="1" r:id="rId1"/>
    <sheet name="Land" sheetId="6" r:id="rId2"/>
  </sheets>
  <definedNames>
    <definedName name="_xlnm.Print_Area" localSheetId="0">'Building Valuation'!$B$1:$T$8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K19" i="6"/>
  <c r="T14" i="1"/>
  <c r="E21" i="1"/>
  <c r="E13" i="1"/>
  <c r="Y20" i="1"/>
  <c r="Y19" i="1"/>
  <c r="L16" i="6"/>
  <c r="L13" i="6"/>
  <c r="E18" i="1" s="1"/>
  <c r="G12" i="6"/>
  <c r="H12" i="6"/>
  <c r="H8" i="6"/>
  <c r="G4" i="1"/>
  <c r="G3" i="1"/>
  <c r="K4" i="1" l="1"/>
  <c r="T15" i="1"/>
  <c r="W4" i="1"/>
  <c r="W3" i="1"/>
  <c r="F5" i="1" l="1"/>
  <c r="W5" i="1"/>
  <c r="E23" i="1" s="1"/>
  <c r="E24" i="1" s="1"/>
  <c r="G5" i="1" l="1"/>
  <c r="P3" i="1" l="1"/>
  <c r="P4" i="1" l="1"/>
  <c r="N4" i="1"/>
  <c r="Q4" i="1" l="1"/>
  <c r="R4" i="1"/>
  <c r="T4" i="1" s="1"/>
  <c r="X4" i="1" s="1"/>
  <c r="N3" i="1" l="1"/>
  <c r="K3" i="1" l="1"/>
  <c r="Q3" i="1" s="1"/>
  <c r="R3" i="1" l="1"/>
  <c r="T3" i="1" s="1"/>
  <c r="Z3" i="1" l="1"/>
  <c r="X3" i="1" l="1"/>
  <c r="P5" i="1"/>
  <c r="P11" i="1" s="1"/>
  <c r="R5" i="1" l="1"/>
  <c r="T5" i="1" l="1"/>
</calcChain>
</file>

<file path=xl/sharedStrings.xml><?xml version="1.0" encoding="utf-8"?>
<sst xmlns="http://schemas.openxmlformats.org/spreadsheetml/2006/main" count="74" uniqueCount="64">
  <si>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</si>
  <si>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</si>
  <si>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</si>
  <si>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</si>
  <si>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</si>
  <si>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</si>
  <si>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</si>
  <si>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Remarks:</t>
  </si>
  <si>
    <t>First Floor</t>
  </si>
  <si>
    <t>Sr. No.</t>
  </si>
  <si>
    <t>Gross Replacement Value</t>
  </si>
  <si>
    <t>Depreciation</t>
  </si>
  <si>
    <t>Depreciated Replacement Market Value</t>
  </si>
  <si>
    <t>Area
(in sq.mtr.)</t>
  </si>
  <si>
    <t>Area
(in sq.ft.)</t>
  </si>
  <si>
    <t>Height (in ft.)</t>
  </si>
  <si>
    <t>Total Life Consumed 
(in years)</t>
  </si>
  <si>
    <t>Total Economical Life
(in years)</t>
  </si>
  <si>
    <t>Plinth Area  Rate 
(in per sq.ft.)</t>
  </si>
  <si>
    <t>Boundary Wall</t>
  </si>
  <si>
    <t>Ground Floor</t>
  </si>
  <si>
    <t>Guideline Value
(in Rs.)</t>
  </si>
  <si>
    <t>Particulars</t>
  </si>
  <si>
    <t>at 4000 per running mtr.</t>
  </si>
  <si>
    <t>per sq.mtr.</t>
  </si>
  <si>
    <t>sq.mtr.</t>
  </si>
  <si>
    <t>Guideline Rate
(in Rs. per sq.mtr.)</t>
  </si>
  <si>
    <t>Age Factor</t>
  </si>
  <si>
    <t>Land Value</t>
  </si>
  <si>
    <t>1. All the details pertaining to the building area statement such as area, floor, etc. has been taken on the basis of the documents provided to us.</t>
  </si>
  <si>
    <t xml:space="preserve"> RCC structure with  brick wall </t>
  </si>
  <si>
    <t>Guideline Value</t>
  </si>
  <si>
    <t>Building</t>
  </si>
  <si>
    <t>Guideline Land Value</t>
  </si>
  <si>
    <t>Guideline Rate</t>
  </si>
  <si>
    <t>Rate Adopted</t>
  </si>
  <si>
    <t>Land Area</t>
  </si>
  <si>
    <t>Insurance</t>
  </si>
  <si>
    <t>Premium for Renovation</t>
  </si>
  <si>
    <t>2. The valuation is done by considering the Depreciated Replacement Cost Approach.</t>
  </si>
  <si>
    <t>Depreciated Replacement Value</t>
  </si>
  <si>
    <t>2-Bedroom, 2-Toilet, Family Lounge, Dining, 1-Kitchen</t>
  </si>
  <si>
    <t>2-Bedroom, 2-Toilet</t>
  </si>
  <si>
    <t>3. All the buildings are situated at Property No. 30/5, Rajpur Road, Dehradun, Uttarakhand.</t>
  </si>
  <si>
    <t>Deed No.</t>
  </si>
  <si>
    <t>Deed Date</t>
  </si>
  <si>
    <t>Total</t>
  </si>
  <si>
    <t>TIR Date</t>
  </si>
  <si>
    <t>Khasra No.</t>
  </si>
  <si>
    <t>Part of Khasra No. 22/3 M</t>
  </si>
  <si>
    <t>Part of Khasra No. 22/1 &amp; 21</t>
  </si>
  <si>
    <t>Part of Khasra No. 21</t>
  </si>
  <si>
    <t>Owner</t>
  </si>
  <si>
    <t>Mr. Mujeeb Malik S/o. Late Mr. Wahiuddin Malik,
Mr. Farah Malik W/o. Mr. Mujeeb Malik,
&amp; Mr. Soheb Malik S/o. Mr. Mujeeb Malik</t>
  </si>
  <si>
    <t>1 Bigha</t>
  </si>
  <si>
    <t>sq.ft.</t>
  </si>
  <si>
    <t>Rate Range</t>
  </si>
  <si>
    <t>1,00,00,000 to 1,25,00,000</t>
  </si>
  <si>
    <t>29°53'06.5"N 77°56'10.9"E</t>
  </si>
  <si>
    <t>Location</t>
  </si>
  <si>
    <t>Land development/landscaping</t>
  </si>
  <si>
    <r>
      <t xml:space="preserve">Land Area
</t>
    </r>
    <r>
      <rPr>
        <b/>
        <i/>
        <sz val="10"/>
        <color theme="0"/>
        <rFont val="Calibri"/>
        <family val="2"/>
        <scheme val="minor"/>
      </rPr>
      <t>(in sq.mtr.)</t>
    </r>
  </si>
  <si>
    <t>per Bigha</t>
  </si>
  <si>
    <t>Bigha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</si>
</sst>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&quot;₹&quot;\ * #,##0.0000_ ;_ &quot;₹&quot;\ * \-#,##0.0000_ ;_ &quot;₹&quot;\ * &quot;-&quot;????_ ;_ @_ "/>
    <numFmt numFmtId="168" formatCode="_ * #,##0.0_ ;_ * \-#,##0.0_ ;_ * &quot;-&quot;?_ ;_ @_ "/>
    <numFmt numFmtId="169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3" applyNumberFormat="1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7" fontId="0" fillId="0" borderId="0" xfId="0" applyNumberFormat="1"/>
    <xf numFmtId="166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164" fontId="0" fillId="0" borderId="0" xfId="3" applyNumberFormat="1" applyFont="1"/>
    <xf numFmtId="166" fontId="0" fillId="0" borderId="0" xfId="1" applyNumberFormat="1" applyFont="1"/>
    <xf numFmtId="168" fontId="0" fillId="0" borderId="0" xfId="0" applyNumberFormat="1"/>
    <xf numFmtId="166" fontId="0" fillId="0" borderId="1" xfId="1" applyNumberFormat="1" applyFon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4" fontId="2" fillId="0" borderId="0" xfId="3" applyNumberFormat="1" applyFont="1"/>
    <xf numFmtId="164" fontId="2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 vertical="center" wrapText="1"/>
    </xf>
    <xf numFmtId="166" fontId="0" fillId="0" borderId="0" xfId="1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169" fontId="0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166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wrapText="1"/>
    </xf>
    <xf numFmtId="43" fontId="0" fillId="0" borderId="0" xfId="3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2" fillId="4" borderId="1" xfId="3" applyFont="1" applyFill="1" applyBorder="1" applyAlignment="1">
      <alignment horizontal="center" vertical="center"/>
    </xf>
    <xf numFmtId="43" fontId="0" fillId="0" borderId="0" xfId="3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3" applyNumberFormat="1" applyFont="1" applyAlignment="1">
      <alignment horizontal="center" vertical="center"/>
    </xf>
    <xf numFmtId="164" fontId="2" fillId="4" borderId="1" xfId="3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66" fontId="2" fillId="4" borderId="1" xfId="1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7</xdr:col>
      <xdr:colOff>115233</xdr:colOff>
      <xdr:row>25</xdr:row>
      <xdr:rowOff>162134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F10D36-5EE5-348D-86FD-60C99E02F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619500"/>
          <a:ext cx="6687483" cy="14956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7</xdr:col>
      <xdr:colOff>105707</xdr:colOff>
      <xdr:row>50</xdr:row>
      <xdr:rowOff>86375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59EDBD-F1EF-777F-4FBD-2C5D8B661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143500"/>
          <a:ext cx="6677957" cy="465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27"/>
  <sheetViews>
    <sheetView tabSelected="1" zoomScale="85" zoomScaleNormal="85" zoomScaleSheetLayoutView="85" workbookViewId="0">
      <selection activeCell="X10" sqref="X10"/>
    </sheetView>
  </sheetViews>
  <sheetFormatPr defaultRowHeight="15" x14ac:dyDescent="0.25"/>
  <cols>
    <col min="1" max="1" width="5.140625" customWidth="1"/>
    <col min="2" max="2" width="6.5703125" customWidth="1"/>
    <col min="3" max="3" width="9" style="11" customWidth="1"/>
    <col min="4" max="4" width="20.85546875" style="11" customWidth="1"/>
    <col min="5" max="5" width="13.42578125" style="11" bestFit="1" customWidth="1"/>
    <col min="6" max="6" width="11.5703125" style="11" customWidth="1"/>
    <col min="7" max="7" width="8.85546875" style="13" customWidth="1"/>
    <col min="8" max="8" width="8" customWidth="1"/>
    <col min="9" max="9" width="13.5703125" customWidth="1"/>
    <col min="10" max="10" width="11.7109375" hidden="1" customWidth="1"/>
    <col min="11" max="11" width="10.7109375" hidden="1" customWidth="1"/>
    <col min="12" max="12" width="11.140625" customWidth="1"/>
    <col min="13" max="13" width="7.7109375" hidden="1" customWidth="1"/>
    <col min="14" max="14" width="16.28515625" hidden="1" customWidth="1"/>
    <col min="15" max="15" width="10.5703125" customWidth="1"/>
    <col min="16" max="16" width="13.85546875" customWidth="1"/>
    <col min="17" max="17" width="12.85546875" hidden="1" customWidth="1"/>
    <col min="18" max="18" width="12.7109375" hidden="1" customWidth="1"/>
    <col min="19" max="19" width="11.42578125" hidden="1" customWidth="1"/>
    <col min="20" max="20" width="13" style="12" customWidth="1"/>
    <col min="21" max="21" width="9.85546875" style="12" customWidth="1"/>
    <col min="22" max="22" width="6.85546875" style="12" hidden="1" customWidth="1"/>
    <col min="23" max="23" width="11.5703125" style="12" customWidth="1"/>
    <col min="24" max="24" width="17" bestFit="1" customWidth="1"/>
    <col min="25" max="25" width="16.42578125" bestFit="1" customWidth="1"/>
    <col min="26" max="27" width="15.42578125" bestFit="1" customWidth="1"/>
  </cols>
  <sheetData>
    <row r="2" spans="2:27" s="9" customFormat="1" ht="60" x14ac:dyDescent="0.25">
      <c r="B2" s="42" t="s">
        <v>9</v>
      </c>
      <c r="C2" s="43" t="s">
        <v>0</v>
      </c>
      <c r="D2" s="43" t="s">
        <v>22</v>
      </c>
      <c r="E2" s="43" t="s">
        <v>3</v>
      </c>
      <c r="F2" s="43" t="s">
        <v>13</v>
      </c>
      <c r="G2" s="44" t="s">
        <v>14</v>
      </c>
      <c r="H2" s="43" t="s">
        <v>15</v>
      </c>
      <c r="I2" s="43" t="s">
        <v>1</v>
      </c>
      <c r="J2" s="45" t="s">
        <v>2</v>
      </c>
      <c r="K2" s="43" t="s">
        <v>16</v>
      </c>
      <c r="L2" s="43" t="s">
        <v>17</v>
      </c>
      <c r="M2" s="45" t="s">
        <v>4</v>
      </c>
      <c r="N2" s="45" t="s">
        <v>6</v>
      </c>
      <c r="O2" s="43" t="s">
        <v>18</v>
      </c>
      <c r="P2" s="43" t="s">
        <v>10</v>
      </c>
      <c r="Q2" s="45" t="s">
        <v>11</v>
      </c>
      <c r="R2" s="43" t="s">
        <v>40</v>
      </c>
      <c r="S2" s="43" t="s">
        <v>38</v>
      </c>
      <c r="T2" s="43" t="s">
        <v>12</v>
      </c>
      <c r="U2" s="43" t="s">
        <v>26</v>
      </c>
      <c r="V2" s="43" t="s">
        <v>27</v>
      </c>
      <c r="W2" s="43" t="s">
        <v>21</v>
      </c>
    </row>
    <row r="3" spans="2:27" ht="45" x14ac:dyDescent="0.25">
      <c r="B3" s="2">
        <v>1</v>
      </c>
      <c r="C3" s="10" t="s">
        <v>20</v>
      </c>
      <c r="D3" s="10" t="s">
        <v>41</v>
      </c>
      <c r="E3" s="10" t="s">
        <v>30</v>
      </c>
      <c r="F3" s="46">
        <v>165.32</v>
      </c>
      <c r="G3" s="58">
        <f>F3*10.7639</f>
        <v>1779.487948</v>
      </c>
      <c r="H3" s="7">
        <v>10</v>
      </c>
      <c r="I3" s="2">
        <v>2023</v>
      </c>
      <c r="J3" s="2">
        <v>2023</v>
      </c>
      <c r="K3" s="2">
        <f>J3-I3</f>
        <v>0</v>
      </c>
      <c r="L3" s="2">
        <v>60</v>
      </c>
      <c r="M3" s="3">
        <v>0.1</v>
      </c>
      <c r="N3" s="4">
        <f>(1-M3)/L3</f>
        <v>1.5000000000000001E-2</v>
      </c>
      <c r="O3" s="26">
        <v>1800</v>
      </c>
      <c r="P3" s="26">
        <f>O3*G3</f>
        <v>3203078.3064000001</v>
      </c>
      <c r="Q3" s="26">
        <f t="shared" ref="Q3:Q4" si="0">P3*N3*K3</f>
        <v>0</v>
      </c>
      <c r="R3" s="26">
        <f t="shared" ref="R3" si="1">MAX(P3-Q3,0)</f>
        <v>3203078.3064000001</v>
      </c>
      <c r="S3" s="27">
        <v>0</v>
      </c>
      <c r="T3" s="26">
        <f>IF(R3&gt;M3*P3,R3*(1+S3),P3*M3)</f>
        <v>3203078.3064000001</v>
      </c>
      <c r="U3" s="26">
        <v>14000</v>
      </c>
      <c r="V3" s="37">
        <v>1</v>
      </c>
      <c r="W3" s="26">
        <f>U3*F3*V3</f>
        <v>2314480</v>
      </c>
      <c r="X3" s="8">
        <f>T3/G3</f>
        <v>1800</v>
      </c>
      <c r="Y3" s="1"/>
      <c r="Z3" s="41">
        <f>T3/P3</f>
        <v>1</v>
      </c>
    </row>
    <row r="4" spans="2:27" ht="45" x14ac:dyDescent="0.25">
      <c r="B4" s="2">
        <v>2</v>
      </c>
      <c r="C4" s="10" t="s">
        <v>8</v>
      </c>
      <c r="D4" s="10" t="s">
        <v>42</v>
      </c>
      <c r="E4" s="10" t="s">
        <v>30</v>
      </c>
      <c r="F4" s="46">
        <v>65.010000000000005</v>
      </c>
      <c r="G4" s="58">
        <f>F4*10.7639</f>
        <v>699.76113900000007</v>
      </c>
      <c r="H4" s="7">
        <v>10</v>
      </c>
      <c r="I4" s="2">
        <v>2023</v>
      </c>
      <c r="J4" s="2">
        <v>2023</v>
      </c>
      <c r="K4" s="2">
        <f>J4-I4</f>
        <v>0</v>
      </c>
      <c r="L4" s="2">
        <v>60</v>
      </c>
      <c r="M4" s="3">
        <v>0.1</v>
      </c>
      <c r="N4" s="4">
        <f>(1-M4)/L4</f>
        <v>1.5000000000000001E-2</v>
      </c>
      <c r="O4" s="26">
        <v>1800</v>
      </c>
      <c r="P4" s="5">
        <f>O4*G4</f>
        <v>1259570.0502000002</v>
      </c>
      <c r="Q4" s="26">
        <f t="shared" si="0"/>
        <v>0</v>
      </c>
      <c r="R4" s="5">
        <f>MAX(P4-Q4,0)</f>
        <v>1259570.0502000002</v>
      </c>
      <c r="S4" s="27">
        <v>0</v>
      </c>
      <c r="T4" s="26">
        <f>IF(R4&gt;M4*P4,R4*(1+S4),P4*M4)</f>
        <v>1259570.0502000002</v>
      </c>
      <c r="U4" s="26">
        <v>14000</v>
      </c>
      <c r="V4" s="37">
        <v>1</v>
      </c>
      <c r="W4" s="26">
        <f t="shared" ref="W4" si="2">U4*F4*V4</f>
        <v>910140.00000000012</v>
      </c>
      <c r="X4" s="8">
        <f>T4/G4</f>
        <v>1800</v>
      </c>
      <c r="Y4" s="1"/>
      <c r="Z4" s="1"/>
    </row>
    <row r="5" spans="2:27" x14ac:dyDescent="0.25">
      <c r="B5" s="64" t="s">
        <v>5</v>
      </c>
      <c r="C5" s="64"/>
      <c r="D5" s="64"/>
      <c r="E5" s="64"/>
      <c r="F5" s="65">
        <f>SUM(F3:F4)</f>
        <v>230.32999999999998</v>
      </c>
      <c r="G5" s="73">
        <f>SUM(G3:G4)</f>
        <v>2479.2490870000001</v>
      </c>
      <c r="H5" s="74"/>
      <c r="I5" s="75"/>
      <c r="J5" s="75"/>
      <c r="K5" s="75"/>
      <c r="L5" s="75"/>
      <c r="M5" s="75"/>
      <c r="N5" s="75"/>
      <c r="O5" s="75"/>
      <c r="P5" s="76">
        <f>SUM(P3:P4)</f>
        <v>4462648.3566000005</v>
      </c>
      <c r="Q5" s="76"/>
      <c r="R5" s="76">
        <f>SUM(R3:R4)</f>
        <v>4462648.3566000005</v>
      </c>
      <c r="S5" s="76"/>
      <c r="T5" s="76">
        <f>SUM(T3:T4)</f>
        <v>4462648.3566000005</v>
      </c>
      <c r="U5" s="76"/>
      <c r="V5" s="76"/>
      <c r="W5" s="76">
        <f>SUM(W3:W4)</f>
        <v>3224620</v>
      </c>
      <c r="X5" s="8"/>
    </row>
    <row r="6" spans="2:27" x14ac:dyDescent="0.25">
      <c r="B6" s="47" t="s">
        <v>7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  <c r="X6" s="8"/>
    </row>
    <row r="7" spans="2:27" ht="15" customHeight="1" x14ac:dyDescent="0.25">
      <c r="B7" s="50" t="s">
        <v>29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  <c r="X7" s="8"/>
    </row>
    <row r="8" spans="2:27" x14ac:dyDescent="0.25">
      <c r="B8" s="53" t="s">
        <v>39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5"/>
      <c r="X8" s="8"/>
      <c r="Y8" s="19"/>
      <c r="AA8" s="23"/>
    </row>
    <row r="9" spans="2:27" x14ac:dyDescent="0.25">
      <c r="B9" s="53" t="s">
        <v>43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8"/>
      <c r="Y9" s="6"/>
      <c r="AA9" s="1"/>
    </row>
    <row r="10" spans="2:27" x14ac:dyDescent="0.25">
      <c r="T10" s="21"/>
      <c r="U10" s="21"/>
      <c r="V10" s="21"/>
      <c r="W10" s="21"/>
      <c r="X10" s="8"/>
      <c r="AA10" s="23"/>
    </row>
    <row r="11" spans="2:27" x14ac:dyDescent="0.25">
      <c r="O11" t="s">
        <v>37</v>
      </c>
      <c r="P11" s="23">
        <f>P5*0.8</f>
        <v>3570118.6852800008</v>
      </c>
      <c r="T11" s="22"/>
      <c r="X11" s="8"/>
      <c r="AA11" s="14"/>
    </row>
    <row r="12" spans="2:27" x14ac:dyDescent="0.25">
      <c r="C12" s="16"/>
      <c r="D12" s="16"/>
      <c r="E12" s="18"/>
      <c r="H12" s="32"/>
      <c r="P12" s="38" t="s">
        <v>5</v>
      </c>
      <c r="Q12" s="38"/>
      <c r="R12" s="38"/>
      <c r="S12" s="38"/>
      <c r="T12" s="39">
        <f>T5+Y19+E18+Y21</f>
        <v>79402314.352028564</v>
      </c>
      <c r="U12" s="22"/>
      <c r="V12" s="22"/>
      <c r="W12" s="22"/>
    </row>
    <row r="13" spans="2:27" x14ac:dyDescent="0.25">
      <c r="C13" s="16"/>
      <c r="D13" s="16" t="s">
        <v>36</v>
      </c>
      <c r="E13" s="77">
        <f>Land!H8</f>
        <v>4527.8159999999998</v>
      </c>
      <c r="F13" s="28" t="s">
        <v>25</v>
      </c>
      <c r="G13" s="32"/>
      <c r="H13" s="33"/>
      <c r="T13" s="22">
        <v>79400000</v>
      </c>
      <c r="U13" s="22"/>
      <c r="V13" s="22"/>
      <c r="W13" s="22"/>
      <c r="Z13" s="23"/>
    </row>
    <row r="14" spans="2:27" ht="15" customHeight="1" x14ac:dyDescent="0.25">
      <c r="C14" s="17"/>
      <c r="D14" s="16" t="s">
        <v>36</v>
      </c>
      <c r="E14" s="34">
        <v>6.63</v>
      </c>
      <c r="F14" s="28" t="s">
        <v>63</v>
      </c>
      <c r="G14" s="32"/>
      <c r="H14" s="33"/>
      <c r="T14" s="22">
        <f>T13*0.85</f>
        <v>67490000</v>
      </c>
      <c r="Z14" s="23"/>
    </row>
    <row r="15" spans="2:27" x14ac:dyDescent="0.25">
      <c r="E15" s="34"/>
      <c r="F15" s="15"/>
      <c r="G15" s="32"/>
      <c r="H15" s="33"/>
      <c r="T15" s="20">
        <f>T13*0.75</f>
        <v>59550000</v>
      </c>
      <c r="U15" s="20"/>
      <c r="V15" s="20"/>
      <c r="W15" s="20"/>
      <c r="Z15" s="23"/>
      <c r="AA15" s="23"/>
    </row>
    <row r="16" spans="2:27" x14ac:dyDescent="0.25">
      <c r="E16" s="18"/>
      <c r="F16" s="15"/>
      <c r="G16" s="32"/>
      <c r="H16" s="33"/>
      <c r="L16" s="14"/>
      <c r="T16" s="20"/>
      <c r="U16" s="20"/>
      <c r="V16" s="20"/>
      <c r="W16" s="20"/>
      <c r="Z16" s="23"/>
      <c r="AA16" s="25"/>
    </row>
    <row r="17" spans="4:27" x14ac:dyDescent="0.25">
      <c r="D17" s="11" t="s">
        <v>35</v>
      </c>
      <c r="E17" s="35">
        <v>11000000</v>
      </c>
      <c r="F17" t="s">
        <v>62</v>
      </c>
      <c r="G17" s="32"/>
      <c r="H17" s="33"/>
      <c r="T17" s="24"/>
      <c r="U17" s="24"/>
      <c r="V17" s="24"/>
      <c r="W17" s="24"/>
      <c r="Z17" s="14"/>
      <c r="AA17" s="14"/>
    </row>
    <row r="18" spans="4:27" x14ac:dyDescent="0.25">
      <c r="D18" s="11" t="s">
        <v>28</v>
      </c>
      <c r="E18" s="36">
        <f>Land!L13</f>
        <v>72939665.995428562</v>
      </c>
      <c r="G18" s="32"/>
      <c r="H18" s="33"/>
    </row>
    <row r="19" spans="4:27" x14ac:dyDescent="0.25">
      <c r="G19" s="32"/>
      <c r="H19" s="33"/>
      <c r="O19" s="23"/>
      <c r="T19" s="20"/>
      <c r="X19" t="s">
        <v>19</v>
      </c>
      <c r="Y19" s="24">
        <f>275*4000</f>
        <v>1100000</v>
      </c>
      <c r="Z19" t="s">
        <v>23</v>
      </c>
    </row>
    <row r="20" spans="4:27" ht="45" x14ac:dyDescent="0.25">
      <c r="D20" s="11" t="s">
        <v>34</v>
      </c>
      <c r="E20" s="11">
        <v>9000</v>
      </c>
      <c r="F20" s="11" t="s">
        <v>24</v>
      </c>
      <c r="G20" s="32"/>
      <c r="H20" s="33"/>
      <c r="O20" s="23"/>
      <c r="T20" s="30"/>
      <c r="U20" s="31"/>
      <c r="V20" s="31"/>
      <c r="X20" s="11" t="s">
        <v>60</v>
      </c>
      <c r="Y20" s="24">
        <f>200*Land!H8</f>
        <v>905563.2</v>
      </c>
    </row>
    <row r="21" spans="4:27" x14ac:dyDescent="0.25">
      <c r="D21" s="11" t="s">
        <v>33</v>
      </c>
      <c r="E21" s="40">
        <f>E20*E13</f>
        <v>40750344</v>
      </c>
      <c r="I21" s="14"/>
      <c r="O21" s="29"/>
      <c r="T21" s="13"/>
      <c r="Y21" s="23">
        <v>900000</v>
      </c>
    </row>
    <row r="22" spans="4:27" x14ac:dyDescent="0.25">
      <c r="E22" s="35"/>
      <c r="T22" s="13"/>
    </row>
    <row r="23" spans="4:27" x14ac:dyDescent="0.25">
      <c r="D23" s="11" t="s">
        <v>32</v>
      </c>
      <c r="E23" s="35">
        <f>W5</f>
        <v>3224620</v>
      </c>
    </row>
    <row r="24" spans="4:27" x14ac:dyDescent="0.25">
      <c r="D24" s="11" t="s">
        <v>31</v>
      </c>
      <c r="E24" s="40">
        <f>SUM(E21:E23)</f>
        <v>43974964</v>
      </c>
    </row>
    <row r="27" spans="4:27" x14ac:dyDescent="0.25">
      <c r="E27" s="35"/>
    </row>
  </sheetData>
  <mergeCells count="5">
    <mergeCell ref="B5:E5"/>
    <mergeCell ref="B6:W6"/>
    <mergeCell ref="B7:W7"/>
    <mergeCell ref="B8:W8"/>
    <mergeCell ref="B9:W9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0AD2-E23F-4271-99BF-3E55B77C8E30}">
  <dimension ref="B3:M19"/>
  <sheetViews>
    <sheetView topLeftCell="A13" workbookViewId="0">
      <selection activeCell="L11" sqref="L11"/>
    </sheetView>
  </sheetViews>
  <sheetFormatPr defaultRowHeight="15" x14ac:dyDescent="0.25"/>
  <cols>
    <col min="1" max="1" width="9.140625" style="15"/>
    <col min="2" max="2" width="6.85546875" style="15" bestFit="1" customWidth="1"/>
    <col min="3" max="3" width="25.85546875" style="15" bestFit="1" customWidth="1"/>
    <col min="4" max="4" width="39.28515625" style="15" bestFit="1" customWidth="1"/>
    <col min="5" max="5" width="5.7109375" style="15" bestFit="1" customWidth="1"/>
    <col min="6" max="7" width="10.42578125" style="15" bestFit="1" customWidth="1"/>
    <col min="8" max="8" width="10" style="15" bestFit="1" customWidth="1"/>
    <col min="9" max="10" width="9.140625" style="15"/>
    <col min="11" max="11" width="15.42578125" style="15" bestFit="1" customWidth="1"/>
    <col min="12" max="12" width="23.5703125" style="15" bestFit="1" customWidth="1"/>
    <col min="13" max="13" width="10.7109375" style="15" bestFit="1" customWidth="1"/>
    <col min="14" max="16384" width="9.140625" style="15"/>
  </cols>
  <sheetData>
    <row r="3" spans="2:13" ht="30" x14ac:dyDescent="0.25">
      <c r="B3" s="42" t="s">
        <v>9</v>
      </c>
      <c r="C3" s="42" t="s">
        <v>48</v>
      </c>
      <c r="D3" s="42" t="s">
        <v>52</v>
      </c>
      <c r="E3" s="43" t="s">
        <v>44</v>
      </c>
      <c r="F3" s="43" t="s">
        <v>45</v>
      </c>
      <c r="G3" s="43" t="s">
        <v>47</v>
      </c>
      <c r="H3" s="43" t="s">
        <v>61</v>
      </c>
    </row>
    <row r="4" spans="2:13" x14ac:dyDescent="0.25">
      <c r="B4" s="2">
        <v>1</v>
      </c>
      <c r="C4" s="59" t="s">
        <v>51</v>
      </c>
      <c r="D4" s="60" t="s">
        <v>53</v>
      </c>
      <c r="E4" s="10">
        <v>4690</v>
      </c>
      <c r="F4" s="56">
        <v>43591</v>
      </c>
      <c r="G4" s="56">
        <v>45262</v>
      </c>
      <c r="H4" s="57">
        <v>1590</v>
      </c>
      <c r="K4" s="15" t="s">
        <v>59</v>
      </c>
      <c r="L4" s="15" t="s">
        <v>58</v>
      </c>
    </row>
    <row r="5" spans="2:13" x14ac:dyDescent="0.25">
      <c r="B5" s="2">
        <v>2</v>
      </c>
      <c r="C5" s="59" t="s">
        <v>51</v>
      </c>
      <c r="D5" s="61"/>
      <c r="E5" s="10">
        <v>5698</v>
      </c>
      <c r="F5" s="56">
        <v>41786</v>
      </c>
      <c r="G5" s="56">
        <v>45262</v>
      </c>
      <c r="H5" s="57">
        <v>1590</v>
      </c>
    </row>
    <row r="6" spans="2:13" x14ac:dyDescent="0.25">
      <c r="B6" s="2">
        <v>3</v>
      </c>
      <c r="C6" s="59" t="s">
        <v>49</v>
      </c>
      <c r="D6" s="61"/>
      <c r="E6" s="2">
        <v>9002</v>
      </c>
      <c r="F6" s="63">
        <v>42621</v>
      </c>
      <c r="G6" s="56">
        <v>45262</v>
      </c>
      <c r="H6" s="58">
        <v>551</v>
      </c>
    </row>
    <row r="7" spans="2:13" x14ac:dyDescent="0.25">
      <c r="B7" s="2">
        <v>4</v>
      </c>
      <c r="C7" s="59" t="s">
        <v>50</v>
      </c>
      <c r="D7" s="62"/>
      <c r="E7" s="2">
        <v>6897</v>
      </c>
      <c r="F7" s="63">
        <v>42202</v>
      </c>
      <c r="G7" s="56">
        <v>45262</v>
      </c>
      <c r="H7" s="46">
        <v>796.81600000000003</v>
      </c>
    </row>
    <row r="8" spans="2:13" x14ac:dyDescent="0.25">
      <c r="B8" s="64" t="s">
        <v>46</v>
      </c>
      <c r="C8" s="64"/>
      <c r="D8" s="64"/>
      <c r="E8" s="64"/>
      <c r="F8" s="64"/>
      <c r="G8" s="64"/>
      <c r="H8" s="65">
        <f>SUM(H4:H7)</f>
        <v>4527.8159999999998</v>
      </c>
    </row>
    <row r="10" spans="2:13" x14ac:dyDescent="0.25">
      <c r="K10" s="15" t="s">
        <v>56</v>
      </c>
      <c r="L10" s="15" t="s">
        <v>57</v>
      </c>
    </row>
    <row r="11" spans="2:13" x14ac:dyDescent="0.25">
      <c r="G11" s="68" t="s">
        <v>54</v>
      </c>
      <c r="H11" s="28">
        <v>7350</v>
      </c>
      <c r="I11" s="67" t="s">
        <v>55</v>
      </c>
      <c r="K11" s="15" t="s">
        <v>35</v>
      </c>
      <c r="L11" s="28">
        <v>11000000</v>
      </c>
    </row>
    <row r="12" spans="2:13" x14ac:dyDescent="0.25">
      <c r="G12" s="66">
        <f>H12/H11</f>
        <v>6.6308787268571416</v>
      </c>
      <c r="H12" s="69">
        <f>H8*10.7639</f>
        <v>48736.958642399994</v>
      </c>
    </row>
    <row r="13" spans="2:13" x14ac:dyDescent="0.25">
      <c r="K13" s="70" t="s">
        <v>28</v>
      </c>
      <c r="L13" s="71">
        <f>L11*G12</f>
        <v>72939665.995428562</v>
      </c>
    </row>
    <row r="15" spans="2:13" x14ac:dyDescent="0.25">
      <c r="K15" s="15" t="s">
        <v>34</v>
      </c>
      <c r="L15" s="28">
        <v>9000</v>
      </c>
      <c r="M15" s="15" t="s">
        <v>24</v>
      </c>
    </row>
    <row r="16" spans="2:13" x14ac:dyDescent="0.25">
      <c r="K16" s="70" t="s">
        <v>31</v>
      </c>
      <c r="L16" s="72">
        <f>L15*H8</f>
        <v>40750344</v>
      </c>
    </row>
    <row r="19" spans="11:11" x14ac:dyDescent="0.25">
      <c r="K19" s="15">
        <f>L11/H11</f>
        <v>1496.5986394557824</v>
      </c>
    </row>
  </sheetData>
  <mergeCells count="2">
    <mergeCell ref="B8:G8"/>
    <mergeCell ref="D4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Building Valuation</vt:lpstr>
      <vt:lpstr>Land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2024-01-02T13:39:24Z</dcterms:modified>
</cp:coreProperties>
</file>