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tor1\Desktop\Hi tech Auto Part Machinery Shahdara Branch\"/>
    </mc:Choice>
  </mc:AlternateContent>
  <bookViews>
    <workbookView xWindow="0" yWindow="0" windowWidth="28800" windowHeight="12330" firstSheet="1" activeTab="1"/>
  </bookViews>
  <sheets>
    <sheet name="Computation Bhawani Sharma" sheetId="1" state="hidden" r:id="rId1"/>
    <sheet name="2022-23" sheetId="2" r:id="rId2"/>
    <sheet name="2021" sheetId="4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57" i="4" l="1"/>
  <c r="E50" i="4"/>
  <c r="E49" i="4"/>
  <c r="E48" i="4"/>
  <c r="F50" i="4" s="1"/>
  <c r="F52" i="4" s="1"/>
  <c r="C44" i="4"/>
  <c r="F42" i="4"/>
  <c r="F29" i="4"/>
  <c r="C34" i="4" s="1"/>
  <c r="F34" i="4" s="1"/>
  <c r="F28" i="4"/>
  <c r="F14" i="4"/>
  <c r="E14" i="4"/>
  <c r="D32" i="2"/>
  <c r="M101" i="1"/>
  <c r="N100" i="1"/>
  <c r="N99" i="1"/>
  <c r="N98" i="1"/>
  <c r="N97" i="1"/>
  <c r="N96" i="1"/>
  <c r="N95" i="1"/>
  <c r="N94" i="1"/>
  <c r="N93" i="1"/>
  <c r="N92" i="1"/>
  <c r="N91" i="1"/>
  <c r="N90" i="1"/>
  <c r="N101" i="1" s="1"/>
  <c r="N89" i="1"/>
  <c r="C88" i="1"/>
  <c r="F85" i="1"/>
  <c r="D85" i="1"/>
  <c r="D83" i="1"/>
  <c r="L82" i="1"/>
  <c r="F82" i="1"/>
  <c r="L80" i="1"/>
  <c r="M78" i="1"/>
  <c r="M80" i="1" s="1"/>
  <c r="M82" i="1" s="1"/>
  <c r="L78" i="1"/>
  <c r="E75" i="1"/>
  <c r="E72" i="1"/>
  <c r="AK67" i="1"/>
  <c r="AI67" i="1"/>
  <c r="AH67" i="1"/>
  <c r="AG67" i="1"/>
  <c r="AF67" i="1"/>
  <c r="AE67" i="1"/>
  <c r="AA67" i="1"/>
  <c r="E71" i="1" s="1"/>
  <c r="Y67" i="1"/>
  <c r="X67" i="1"/>
  <c r="W67" i="1"/>
  <c r="V67" i="1"/>
  <c r="U67" i="1"/>
  <c r="Q67" i="1"/>
  <c r="E70" i="1" s="1"/>
  <c r="F70" i="1" s="1"/>
  <c r="O67" i="1"/>
  <c r="N67" i="1"/>
  <c r="M67" i="1"/>
  <c r="L67" i="1"/>
  <c r="AJ66" i="1"/>
  <c r="AL66" i="1" s="1"/>
  <c r="AB66" i="1"/>
  <c r="Z66" i="1"/>
  <c r="AJ65" i="1"/>
  <c r="AL65" i="1" s="1"/>
  <c r="AB65" i="1"/>
  <c r="Z65" i="1"/>
  <c r="AJ64" i="1"/>
  <c r="AL64" i="1" s="1"/>
  <c r="AB64" i="1"/>
  <c r="Z64" i="1"/>
  <c r="AJ63" i="1"/>
  <c r="AL63" i="1" s="1"/>
  <c r="AB63" i="1"/>
  <c r="Z63" i="1"/>
  <c r="AL62" i="1"/>
  <c r="AJ62" i="1"/>
  <c r="Z62" i="1"/>
  <c r="AB62" i="1" s="1"/>
  <c r="AL61" i="1"/>
  <c r="AJ61" i="1"/>
  <c r="Z61" i="1"/>
  <c r="AB61" i="1" s="1"/>
  <c r="AL60" i="1"/>
  <c r="AJ60" i="1"/>
  <c r="Z60" i="1"/>
  <c r="AB60" i="1" s="1"/>
  <c r="AL59" i="1"/>
  <c r="AJ59" i="1"/>
  <c r="Z59" i="1"/>
  <c r="AB59" i="1" s="1"/>
  <c r="AL58" i="1"/>
  <c r="AJ58" i="1"/>
  <c r="Z58" i="1"/>
  <c r="AB58" i="1" s="1"/>
  <c r="AL57" i="1"/>
  <c r="AJ57" i="1"/>
  <c r="Z57" i="1"/>
  <c r="AB57" i="1" s="1"/>
  <c r="F57" i="1"/>
  <c r="AL56" i="1"/>
  <c r="AJ56" i="1"/>
  <c r="Z56" i="1"/>
  <c r="AB56" i="1" s="1"/>
  <c r="R56" i="1"/>
  <c r="P56" i="1"/>
  <c r="K56" i="1"/>
  <c r="AJ55" i="1"/>
  <c r="AL55" i="1" s="1"/>
  <c r="AB55" i="1"/>
  <c r="Z55" i="1"/>
  <c r="P55" i="1"/>
  <c r="R55" i="1" s="1"/>
  <c r="E55" i="1"/>
  <c r="D48" i="1"/>
  <c r="F48" i="1" s="1"/>
  <c r="D47" i="1"/>
  <c r="B38" i="1"/>
  <c r="B40" i="1" s="1"/>
  <c r="D34" i="1" s="1"/>
  <c r="F32" i="1" s="1"/>
  <c r="D30" i="1"/>
  <c r="D29" i="1"/>
  <c r="D28" i="1"/>
  <c r="F26" i="1"/>
  <c r="D26" i="1"/>
  <c r="P21" i="1"/>
  <c r="P20" i="1"/>
  <c r="P22" i="1" s="1"/>
  <c r="D27" i="1" s="1"/>
  <c r="P19" i="1"/>
  <c r="K16" i="1"/>
  <c r="J13" i="1"/>
  <c r="AB67" i="1" l="1"/>
  <c r="E30" i="1"/>
  <c r="F30" i="1" s="1"/>
  <c r="AL67" i="1"/>
  <c r="F55" i="4"/>
  <c r="F35" i="4"/>
  <c r="F37" i="4" s="1"/>
  <c r="F38" i="4"/>
  <c r="F53" i="4"/>
  <c r="Z67" i="1"/>
  <c r="AJ67" i="1"/>
  <c r="K57" i="1"/>
  <c r="C47" i="4"/>
  <c r="D47" i="4" s="1"/>
  <c r="C45" i="4"/>
  <c r="P57" i="1" l="1"/>
  <c r="K58" i="1"/>
  <c r="P58" i="1" l="1"/>
  <c r="R58" i="1" s="1"/>
  <c r="K59" i="1"/>
  <c r="R57" i="1"/>
  <c r="P59" i="1" l="1"/>
  <c r="K60" i="1"/>
  <c r="R59" i="1" l="1"/>
  <c r="P60" i="1"/>
  <c r="R60" i="1" s="1"/>
  <c r="K61" i="1"/>
  <c r="P61" i="1" l="1"/>
  <c r="R61" i="1" s="1"/>
  <c r="K62" i="1"/>
  <c r="K63" i="1" l="1"/>
  <c r="P62" i="1"/>
  <c r="R62" i="1" l="1"/>
  <c r="K64" i="1"/>
  <c r="P63" i="1"/>
  <c r="R63" i="1" s="1"/>
  <c r="P64" i="1" l="1"/>
  <c r="R64" i="1" s="1"/>
  <c r="K65" i="1"/>
  <c r="K66" i="1" l="1"/>
  <c r="P65" i="1"/>
  <c r="R65" i="1" s="1"/>
  <c r="P66" i="1" l="1"/>
  <c r="K67" i="1"/>
  <c r="R66" i="1" l="1"/>
  <c r="R67" i="1" s="1"/>
  <c r="P67" i="1"/>
  <c r="C16" i="1" l="1"/>
  <c r="E16" i="1" s="1"/>
  <c r="F16" i="1" s="1"/>
  <c r="F50" i="1" s="1"/>
  <c r="F58" i="1" s="1"/>
  <c r="F60" i="1" s="1"/>
  <c r="E61" i="1" s="1"/>
  <c r="F62" i="1" s="1"/>
  <c r="F64" i="1" s="1"/>
  <c r="AM67" i="1"/>
  <c r="F65" i="1" l="1"/>
  <c r="F67" i="1"/>
  <c r="F69" i="1" s="1"/>
  <c r="F78" i="1" l="1"/>
  <c r="F87" i="1"/>
</calcChain>
</file>

<file path=xl/sharedStrings.xml><?xml version="1.0" encoding="utf-8"?>
<sst xmlns="http://schemas.openxmlformats.org/spreadsheetml/2006/main" count="299" uniqueCount="214">
  <si>
    <t xml:space="preserve">COMPUTATION OF INCOME TAX   </t>
  </si>
  <si>
    <t xml:space="preserve">NAME </t>
  </si>
  <si>
    <t>Mrs.Bhawani</t>
  </si>
  <si>
    <t>ADDRESS:</t>
  </si>
  <si>
    <t>23-B , Pocket B  , Mayur Vihar Phase 2</t>
  </si>
  <si>
    <t>Financial Year</t>
  </si>
  <si>
    <t>2019-2020</t>
  </si>
  <si>
    <t>Delhi-110091</t>
  </si>
  <si>
    <t>Assessment Year</t>
  </si>
  <si>
    <t>2020-2021</t>
  </si>
  <si>
    <t>Father.s Name</t>
  </si>
  <si>
    <t xml:space="preserve">Mr. Ganga Dutt </t>
  </si>
  <si>
    <t>PAN</t>
  </si>
  <si>
    <t>AJTPB9461E</t>
  </si>
  <si>
    <t>Status:</t>
  </si>
  <si>
    <t>Individual</t>
  </si>
  <si>
    <t>Date of Birth</t>
  </si>
  <si>
    <t>03.03.1981</t>
  </si>
  <si>
    <t>Bank Name</t>
  </si>
  <si>
    <t>SBI</t>
  </si>
  <si>
    <t>Aadhar No.</t>
  </si>
  <si>
    <t>697221707620</t>
  </si>
  <si>
    <t>Bank A/c No.</t>
  </si>
  <si>
    <t>67330864571</t>
  </si>
  <si>
    <t>IFSC</t>
  </si>
  <si>
    <t>SBIN0007881</t>
  </si>
  <si>
    <t>PARTICULARS</t>
  </si>
  <si>
    <t>Amount in Rs.</t>
  </si>
  <si>
    <t>INCOME  FROM SALARY   FROM  KRISHNA  UDYOG  AS PARTNERSHIP  REMUNERATION</t>
  </si>
  <si>
    <t>2020-21</t>
  </si>
  <si>
    <t>Gross Salary Received</t>
  </si>
  <si>
    <t>2019-20</t>
  </si>
  <si>
    <t>Salary Received from Krishna Udyog and others</t>
  </si>
  <si>
    <t>Name of Bhawani Sharma</t>
  </si>
  <si>
    <t>Less:- Standadrd Deduction</t>
  </si>
  <si>
    <t>A.y 2019-2020</t>
  </si>
  <si>
    <t>Address</t>
  </si>
  <si>
    <t>Amount</t>
  </si>
  <si>
    <t>MCD Tax Deposit</t>
  </si>
  <si>
    <t>House Property Rent</t>
  </si>
  <si>
    <t>559,Pocket -E Mayur Vihar Phase  -II  Delhi-110091</t>
  </si>
  <si>
    <t xml:space="preserve">INCOME  FROM  BUSINESS AND PROFESSION   </t>
  </si>
  <si>
    <t>22-D, Pocket B, Mayur Vihar Phase -II, Delhi-110091</t>
  </si>
  <si>
    <t>228409810250</t>
  </si>
  <si>
    <t>Shyama Sharma,Bhawani Sharma</t>
  </si>
  <si>
    <t>23-B,Flat no.23-B, Pocket-B, Mayur Vihar Phsae-II,Delhi-91</t>
  </si>
  <si>
    <t>197671610250</t>
  </si>
  <si>
    <t>SHARE  PROFIT  FROM   KRISHNA  UDYOG  AS  50% OF NET  PROFIT</t>
  </si>
  <si>
    <t>SHARE  PROFIT FROM   MAA  DURGA  STEEL  AS 50%  OF NET  PROFIT</t>
  </si>
  <si>
    <t>AS  EXEMPTED  U/S 10</t>
  </si>
  <si>
    <t>Income from House Property</t>
  </si>
  <si>
    <t>Less:- Municipal Taxes Paid</t>
  </si>
  <si>
    <t>Annual Value / Rent</t>
  </si>
  <si>
    <t>Less :- Interest on Borrowing</t>
  </si>
  <si>
    <t>Less:- Deduction U/s 24 @ 30%</t>
  </si>
  <si>
    <t>Income From Captial Gain</t>
  </si>
  <si>
    <t xml:space="preserve">Sale Consideration of Property- Bhagwati Garden 112-A &amp; 112B </t>
  </si>
  <si>
    <t>Indexing Cost</t>
  </si>
  <si>
    <t>Particular</t>
  </si>
  <si>
    <t>Year of Acquisition-20-02-2002</t>
  </si>
  <si>
    <t>Year of Sales-29-08-2019</t>
  </si>
  <si>
    <t>Original  Cost</t>
  </si>
  <si>
    <t>Cost of  Maintenance</t>
  </si>
  <si>
    <t>total Value</t>
  </si>
  <si>
    <t>Index</t>
  </si>
  <si>
    <t>Value of  Cost after Indexing</t>
  </si>
  <si>
    <t>Income from Other Sources</t>
  </si>
  <si>
    <t>Interest from Fixed Deposit  Bank-SBI</t>
  </si>
  <si>
    <t>Interest from SAVING  Bank-SBI</t>
  </si>
  <si>
    <t>GROSS  TOTAL  INCOME</t>
  </si>
  <si>
    <t>Krishna Udyog</t>
  </si>
  <si>
    <t>Maa Durga Steel</t>
  </si>
  <si>
    <t>Paonta Sahib</t>
  </si>
  <si>
    <t>Vrindavan</t>
  </si>
  <si>
    <t>Less:Ded.U/S 80-C  TO 80U</t>
  </si>
  <si>
    <t>F.Y. 2019-2020</t>
  </si>
  <si>
    <t>Tution Fees  U/s 80C</t>
  </si>
  <si>
    <t>Particulars</t>
  </si>
  <si>
    <t xml:space="preserve">Basic </t>
  </si>
  <si>
    <t>HRA</t>
  </si>
  <si>
    <t>Medical Allo</t>
  </si>
  <si>
    <t>Conveyance</t>
  </si>
  <si>
    <t>Other Allowance</t>
  </si>
  <si>
    <t>Gross
 Salary</t>
  </si>
  <si>
    <t xml:space="preserve">TDS </t>
  </si>
  <si>
    <t>Net Payable</t>
  </si>
  <si>
    <t>Less:Ded.U/S 80DDB</t>
  </si>
  <si>
    <t>.</t>
  </si>
  <si>
    <t>Less:Ded.U/S 80G</t>
  </si>
  <si>
    <t xml:space="preserve">SUBJECT TO </t>
  </si>
  <si>
    <t>April</t>
  </si>
  <si>
    <t>Less:Ded.U/S 80-TTA</t>
  </si>
  <si>
    <t>May</t>
  </si>
  <si>
    <t>June</t>
  </si>
  <si>
    <t>Net Taxable Income</t>
  </si>
  <si>
    <t>July</t>
  </si>
  <si>
    <t>Aug</t>
  </si>
  <si>
    <t>Tax on Above Income</t>
  </si>
  <si>
    <t>Sep</t>
  </si>
  <si>
    <t>Net Tax Payable</t>
  </si>
  <si>
    <t>Oct</t>
  </si>
  <si>
    <t>Nov</t>
  </si>
  <si>
    <t>Rebate ( U/s  87A)</t>
  </si>
  <si>
    <t>Dec</t>
  </si>
  <si>
    <t xml:space="preserve">Net Tax Payable </t>
  </si>
  <si>
    <t>Jan</t>
  </si>
  <si>
    <t>Add: Education Cess @ 4%</t>
  </si>
  <si>
    <t>Feb</t>
  </si>
  <si>
    <t>March</t>
  </si>
  <si>
    <t>Total Tax</t>
  </si>
  <si>
    <t>Total</t>
  </si>
  <si>
    <t>R/o</t>
  </si>
  <si>
    <t>TOTAL  TAX PAYABLE</t>
  </si>
  <si>
    <t>ROUNDED OFF U/S 288A</t>
  </si>
  <si>
    <t xml:space="preserve">Interest for Housing Loan   Calculation :- </t>
  </si>
  <si>
    <t>Less: TDS- Krishna Udyog Paonta</t>
  </si>
  <si>
    <t>Loan Amount</t>
  </si>
  <si>
    <t>Interest</t>
  </si>
  <si>
    <t>Principal</t>
  </si>
  <si>
    <t>Less: TDS- Krishna Udyog vvn</t>
  </si>
  <si>
    <t>Against Loan</t>
  </si>
  <si>
    <t>Less: TDS- MDS</t>
  </si>
  <si>
    <t xml:space="preserve">Less: TDS- SBI </t>
  </si>
  <si>
    <t>Less :- TDS on interest</t>
  </si>
  <si>
    <t>Less :- Advance Tax Paid</t>
  </si>
  <si>
    <t>Less :- TCS recd on vehicle purchased-Kia</t>
  </si>
  <si>
    <t>Less :- TCS recd on sale of property</t>
  </si>
  <si>
    <t>TAX  PAYABLE</t>
  </si>
  <si>
    <t>Total Interest</t>
  </si>
  <si>
    <t>Interest u/s 234A @ 1%P.M.</t>
  </si>
  <si>
    <t>Interest u/s 234B @ 1%P.M.</t>
  </si>
  <si>
    <t>For Bhawani Sharma</t>
  </si>
  <si>
    <t>Interest u/s 234C@ 1%P.M.</t>
  </si>
  <si>
    <t>For Dayanand Sharma</t>
  </si>
  <si>
    <t>Short Fall of</t>
  </si>
  <si>
    <t>For Shyama Sharama</t>
  </si>
  <si>
    <t>30% of Tax Payable</t>
  </si>
  <si>
    <t>60% of Tax Payable</t>
  </si>
  <si>
    <t>Bhawani Sharma</t>
  </si>
  <si>
    <t>100% of Tax Payable</t>
  </si>
  <si>
    <t>Income From  House</t>
  </si>
  <si>
    <t>Total Tax  Payable</t>
  </si>
  <si>
    <t>RENT DETAILS FOR THE YEAR 2019-2020</t>
  </si>
  <si>
    <t>MONTH</t>
  </si>
  <si>
    <t xml:space="preserve">MAYUR  VIHAR- E
364  </t>
  </si>
  <si>
    <t xml:space="preserve">MAYUR  VIHAR E 559 </t>
  </si>
  <si>
    <t xml:space="preserve">MAYUR  VIHAR E 22-D </t>
  </si>
  <si>
    <t>Gross Total</t>
  </si>
  <si>
    <t>HI TECH AUTO PARTS</t>
  </si>
  <si>
    <t xml:space="preserve">AT- PLOT NO-B-42, RIICO  INDUSTRIAL AREA, KAROLI </t>
  </si>
  <si>
    <t xml:space="preserve"> TEC-TAPUKAHERA, TIJARA, RAJASTHAN</t>
  </si>
  <si>
    <t>LIST OF MACHINERY  AS ON  31.03.2023</t>
  </si>
  <si>
    <t xml:space="preserve">NAME     OF  MACHINE                  </t>
  </si>
  <si>
    <t>DATE  OF PURCHASE</t>
  </si>
  <si>
    <t>AMOUNT(Rs)</t>
  </si>
  <si>
    <t>INJECTION MOULDING  THROUGH  BILL NO-00560</t>
  </si>
  <si>
    <t>02.12.2013</t>
  </si>
  <si>
    <t>OLD USED INJECTION MOULDING MACHINE</t>
  </si>
  <si>
    <t>(THROUGH  BILL NO-021)</t>
  </si>
  <si>
    <t>03.01.2014</t>
  </si>
  <si>
    <t>PLASTIC MOULD- THROUGH INVOICE NO-00636</t>
  </si>
  <si>
    <t>INJECTION MOULDING MACHINE 1000 TON</t>
  </si>
  <si>
    <t>01.10.2013</t>
  </si>
  <si>
    <t>INJECTION MOULDING MACHINE CRANE</t>
  </si>
  <si>
    <t>01.11.2013</t>
  </si>
  <si>
    <t>(THROUGH  BILL --------------)</t>
  </si>
  <si>
    <t>INJECTION MOULDING - MACHINE 150TON</t>
  </si>
  <si>
    <t>23.10.2013</t>
  </si>
  <si>
    <t>MILLING MACHINE  HMT 2001</t>
  </si>
  <si>
    <t>VERTICIAL DRILLING MACHINE 40MM DIA CAPACITY</t>
  </si>
  <si>
    <t xml:space="preserve">LATHE MACHINE </t>
  </si>
  <si>
    <t>ELECTRINIC PANEL</t>
  </si>
  <si>
    <t>TRANSFORMER 250KVA</t>
  </si>
  <si>
    <t>MISCELLANEOUS ITEM AND INSPECTION EQUIPMENT</t>
  </si>
  <si>
    <t>MOULDS-2</t>
  </si>
  <si>
    <t>TOTAL</t>
  </si>
  <si>
    <t>NAME</t>
  </si>
  <si>
    <t>ASHISH GUPTA</t>
  </si>
  <si>
    <t xml:space="preserve">House no-182, south city part 1, Gurgaon, </t>
  </si>
  <si>
    <t>2022-2023</t>
  </si>
  <si>
    <t>GURGAON,HARYANA.122001</t>
  </si>
  <si>
    <t>2021-2022</t>
  </si>
  <si>
    <t>RAM GUPTA</t>
  </si>
  <si>
    <t>AQXPG0771F</t>
  </si>
  <si>
    <t>WARD</t>
  </si>
  <si>
    <t>AADHAR NO</t>
  </si>
  <si>
    <t xml:space="preserve"> 9xxx xxxx 2952</t>
  </si>
  <si>
    <t>BANK NAME</t>
  </si>
  <si>
    <t>50100141596161,</t>
  </si>
  <si>
    <t>ACK NO-</t>
  </si>
  <si>
    <t>534795590180723,</t>
  </si>
  <si>
    <t>INCOME  FROM  KHAN    ACADEMY INDI A</t>
  </si>
  <si>
    <t>Less:-</t>
  </si>
  <si>
    <t>Standard Dedcution</t>
  </si>
  <si>
    <t>Interest from Scheduled Bank</t>
  </si>
  <si>
    <t>Interest  from   saving  A/c</t>
  </si>
  <si>
    <t>LIC u/s 80c</t>
  </si>
  <si>
    <t>Less:Ded.U/S 80D</t>
  </si>
  <si>
    <t>Less:Ded.U/S 80DD</t>
  </si>
  <si>
    <t>up to RS.250000</t>
  </si>
  <si>
    <t>NIL</t>
  </si>
  <si>
    <t>ABOVE RS.2500,00 TO 500,000</t>
  </si>
  <si>
    <t>ABOVE RS.500000 TO 10,00,000</t>
  </si>
  <si>
    <t>ABOVE  Rs.10,00,000</t>
  </si>
  <si>
    <t xml:space="preserve">  TAX PAYABLE</t>
  </si>
  <si>
    <t>TOTAL  TAX PAYABLE WITHOUT  INTEREST</t>
  </si>
  <si>
    <t>Less: TDS</t>
  </si>
  <si>
    <t>Advancetax</t>
  </si>
  <si>
    <t>Tax payable</t>
  </si>
  <si>
    <t>Interest u/s 234</t>
  </si>
  <si>
    <t>234F</t>
  </si>
  <si>
    <t>Total Tax Refundable</t>
  </si>
  <si>
    <t>SELF ASSESSMENT</t>
  </si>
  <si>
    <t>REFUND  ROUNDED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</si>
</sst>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0.0000000000000"/>
    <numFmt numFmtId="166" formatCode="_(* #,##0_);_(* \(#,##0\);_(* &quot;-&quot;??_);_(@_)"/>
    <numFmt numFmtId="167" formatCode="[$-409]d/mmm/yy;@"/>
    <numFmt numFmtId="168" formatCode="0.00_);\(0.00\)"/>
    <numFmt numFmtId="169" formatCode="0.0"/>
  </numFmts>
  <fonts count="24">
    <font>
      <sz val="11"/>
      <color theme="1"/>
      <name val="Calibri"/>
      <charset val="134"/>
      <scheme val="minor"/>
    </font>
    <font>
      <b/>
      <u/>
      <sz val="14"/>
      <name val="Arial"/>
      <charset val="134"/>
    </font>
    <font>
      <b/>
      <sz val="14"/>
      <name val="Arial"/>
      <charset val="134"/>
    </font>
    <font>
      <b/>
      <sz val="14"/>
      <color theme="1"/>
      <name val="Book Antiqua"/>
      <charset val="134"/>
    </font>
    <font>
      <b/>
      <sz val="12"/>
      <color theme="1"/>
      <name val="Book Antiqua"/>
      <charset val="134"/>
    </font>
    <font>
      <b/>
      <sz val="8"/>
      <name val="Arial"/>
      <charset val="134"/>
    </font>
    <font>
      <b/>
      <sz val="9"/>
      <name val="Arial"/>
      <charset val="134"/>
    </font>
    <font>
      <b/>
      <sz val="11"/>
      <name val="Arial"/>
      <charset val="134"/>
    </font>
    <font>
      <b/>
      <sz val="10"/>
      <color theme="1"/>
      <name val="Book Antiqua"/>
      <charset val="134"/>
    </font>
    <font>
      <b/>
      <sz val="9"/>
      <color theme="1"/>
      <name val="Book Antiqua"/>
      <charset val="134"/>
    </font>
    <font>
      <b/>
      <sz val="8"/>
      <color theme="1"/>
      <name val="Book Antiqua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theme="1"/>
      <name val="Book Antiqua"/>
      <charset val="134"/>
    </font>
    <font>
      <sz val="8"/>
      <name val="Arial"/>
      <charset val="134"/>
    </font>
    <font>
      <sz val="9"/>
      <color theme="1"/>
      <name val="Book Antiqua"/>
      <charset val="134"/>
    </font>
    <font>
      <sz val="8"/>
      <color theme="1"/>
      <name val="Book Antiqua"/>
      <charset val="134"/>
    </font>
    <font>
      <sz val="9"/>
      <name val="Arial"/>
      <charset val="134"/>
    </font>
    <font>
      <b/>
      <sz val="11"/>
      <color theme="1"/>
      <name val="Book Antiqua"/>
      <charset val="134"/>
    </font>
    <font>
      <b/>
      <u/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indexed="8"/>
      <name val="Book Antiqua"/>
      <charset val="134"/>
    </font>
    <font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164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3" fillId="0" borderId="0"/>
    <xf numFmtId="0" fontId="12" fillId="0" borderId="0"/>
  </cellStyleXfs>
  <cellXfs count="277">
    <xf numFmtId="0" fontId="0" fillId="0" borderId="0" xfId="0"/>
    <xf numFmtId="0" fontId="2" fillId="2" borderId="4" xfId="6" applyFont="1" applyFill="1" applyBorder="1"/>
    <xf numFmtId="0" fontId="2" fillId="2" borderId="0" xfId="6" applyFont="1" applyFill="1" applyBorder="1" applyAlignment="1">
      <alignment horizontal="right"/>
    </xf>
    <xf numFmtId="0" fontId="2" fillId="2" borderId="5" xfId="6" applyFont="1" applyFill="1" applyBorder="1" applyAlignment="1">
      <alignment horizontal="right"/>
    </xf>
    <xf numFmtId="43" fontId="4" fillId="2" borderId="0" xfId="2" applyFont="1" applyFill="1" applyBorder="1" applyAlignment="1">
      <alignment horizontal="right"/>
    </xf>
    <xf numFmtId="0" fontId="5" fillId="2" borderId="0" xfId="6" applyFont="1" applyFill="1" applyBorder="1" applyAlignment="1">
      <alignment horizontal="right"/>
    </xf>
    <xf numFmtId="0" fontId="6" fillId="2" borderId="0" xfId="6" applyFont="1" applyFill="1" applyBorder="1" applyAlignment="1">
      <alignment horizontal="right"/>
    </xf>
    <xf numFmtId="43" fontId="3" fillId="2" borderId="5" xfId="2" applyFont="1" applyFill="1" applyBorder="1" applyAlignment="1">
      <alignment horizontal="right"/>
    </xf>
    <xf numFmtId="0" fontId="7" fillId="2" borderId="4" xfId="6" applyFont="1" applyFill="1" applyBorder="1" applyAlignment="1">
      <alignment horizontal="left"/>
    </xf>
    <xf numFmtId="43" fontId="8" fillId="2" borderId="0" xfId="2" applyFont="1" applyFill="1" applyBorder="1" applyAlignment="1">
      <alignment horizontal="right"/>
    </xf>
    <xf numFmtId="43" fontId="3" fillId="2" borderId="0" xfId="2" applyFont="1" applyFill="1" applyBorder="1" applyAlignment="1">
      <alignment horizontal="right"/>
    </xf>
    <xf numFmtId="43" fontId="9" fillId="2" borderId="0" xfId="2" applyFont="1" applyFill="1" applyBorder="1" applyAlignment="1">
      <alignment horizontal="right"/>
    </xf>
    <xf numFmtId="43" fontId="2" fillId="2" borderId="5" xfId="2" applyFont="1" applyFill="1" applyBorder="1" applyAlignment="1">
      <alignment horizontal="right"/>
    </xf>
    <xf numFmtId="0" fontId="2" fillId="0" borderId="0" xfId="6" applyFont="1" applyBorder="1" applyAlignment="1">
      <alignment horizontal="right"/>
    </xf>
    <xf numFmtId="165" fontId="10" fillId="0" borderId="0" xfId="2" applyNumberFormat="1" applyFont="1" applyBorder="1" applyAlignment="1">
      <alignment horizontal="right"/>
    </xf>
    <xf numFmtId="0" fontId="2" fillId="2" borderId="6" xfId="6" applyFont="1" applyFill="1" applyBorder="1"/>
    <xf numFmtId="0" fontId="2" fillId="2" borderId="7" xfId="6" applyFont="1" applyFill="1" applyBorder="1"/>
    <xf numFmtId="43" fontId="3" fillId="2" borderId="7" xfId="2" applyFont="1" applyFill="1" applyBorder="1" applyAlignment="1">
      <alignment horizontal="left"/>
    </xf>
    <xf numFmtId="43" fontId="2" fillId="2" borderId="8" xfId="2" applyFont="1" applyFill="1" applyBorder="1" applyAlignment="1">
      <alignment horizontal="right"/>
    </xf>
    <xf numFmtId="0" fontId="11" fillId="2" borderId="4" xfId="6" applyFont="1" applyFill="1" applyBorder="1"/>
    <xf numFmtId="0" fontId="11" fillId="2" borderId="0" xfId="6" applyFont="1" applyFill="1" applyBorder="1"/>
    <xf numFmtId="43" fontId="11" fillId="2" borderId="0" xfId="2" applyFont="1" applyFill="1" applyBorder="1"/>
    <xf numFmtId="43" fontId="11" fillId="2" borderId="5" xfId="2" applyFont="1" applyFill="1" applyBorder="1" applyAlignment="1">
      <alignment horizontal="right"/>
    </xf>
    <xf numFmtId="0" fontId="11" fillId="2" borderId="4" xfId="6" applyFont="1" applyFill="1" applyBorder="1" applyAlignment="1">
      <alignment horizontal="left"/>
    </xf>
    <xf numFmtId="0" fontId="11" fillId="2" borderId="0" xfId="6" applyFont="1" applyFill="1" applyBorder="1" applyAlignment="1">
      <alignment horizontal="left"/>
    </xf>
    <xf numFmtId="43" fontId="11" fillId="2" borderId="0" xfId="2" applyFont="1" applyFill="1" applyBorder="1" applyAlignment="1">
      <alignment horizontal="right"/>
    </xf>
    <xf numFmtId="0" fontId="11" fillId="2" borderId="1" xfId="6" applyFont="1" applyFill="1" applyBorder="1"/>
    <xf numFmtId="0" fontId="11" fillId="2" borderId="2" xfId="6" applyFont="1" applyFill="1" applyBorder="1"/>
    <xf numFmtId="164" fontId="11" fillId="2" borderId="2" xfId="1" applyFont="1" applyFill="1" applyBorder="1"/>
    <xf numFmtId="43" fontId="11" fillId="2" borderId="2" xfId="2" applyFont="1" applyFill="1" applyBorder="1"/>
    <xf numFmtId="43" fontId="11" fillId="3" borderId="3" xfId="2" applyFont="1" applyFill="1" applyBorder="1" applyAlignment="1">
      <alignment horizontal="right"/>
    </xf>
    <xf numFmtId="164" fontId="11" fillId="2" borderId="0" xfId="1" applyFont="1" applyFill="1" applyBorder="1"/>
    <xf numFmtId="0" fontId="5" fillId="2" borderId="4" xfId="6" applyFont="1" applyFill="1" applyBorder="1"/>
    <xf numFmtId="0" fontId="12" fillId="2" borderId="0" xfId="6" applyFill="1" applyBorder="1"/>
    <xf numFmtId="43" fontId="11" fillId="2" borderId="0" xfId="2" applyFont="1" applyFill="1" applyBorder="1" applyAlignment="1">
      <alignment horizontal="left"/>
    </xf>
    <xf numFmtId="43" fontId="12" fillId="2" borderId="5" xfId="2" applyFont="1" applyFill="1" applyBorder="1" applyAlignment="1">
      <alignment horizontal="right"/>
    </xf>
    <xf numFmtId="43" fontId="13" fillId="2" borderId="11" xfId="2" applyFont="1" applyFill="1" applyBorder="1" applyAlignment="1">
      <alignment horizontal="left"/>
    </xf>
    <xf numFmtId="0" fontId="12" fillId="3" borderId="4" xfId="6" applyFont="1" applyFill="1" applyBorder="1"/>
    <xf numFmtId="0" fontId="12" fillId="3" borderId="0" xfId="6" applyFill="1" applyBorder="1"/>
    <xf numFmtId="43" fontId="13" fillId="3" borderId="0" xfId="2" applyFont="1" applyFill="1" applyBorder="1" applyAlignment="1">
      <alignment horizontal="left"/>
    </xf>
    <xf numFmtId="43" fontId="12" fillId="3" borderId="5" xfId="2" applyFont="1" applyFill="1" applyBorder="1" applyAlignment="1">
      <alignment horizontal="right"/>
    </xf>
    <xf numFmtId="0" fontId="12" fillId="2" borderId="9" xfId="6" applyFont="1" applyFill="1" applyBorder="1"/>
    <xf numFmtId="0" fontId="12" fillId="2" borderId="10" xfId="6" applyFill="1" applyBorder="1"/>
    <xf numFmtId="43" fontId="13" fillId="2" borderId="10" xfId="2" applyFont="1" applyFill="1" applyBorder="1" applyAlignment="1">
      <alignment horizontal="left"/>
    </xf>
    <xf numFmtId="43" fontId="12" fillId="2" borderId="11" xfId="2" applyFont="1" applyFill="1" applyBorder="1" applyAlignment="1">
      <alignment horizontal="right"/>
    </xf>
    <xf numFmtId="43" fontId="13" fillId="2" borderId="0" xfId="2" applyFont="1" applyFill="1" applyBorder="1" applyAlignment="1">
      <alignment horizontal="left"/>
    </xf>
    <xf numFmtId="43" fontId="12" fillId="2" borderId="0" xfId="2" applyFont="1" applyFill="1" applyBorder="1"/>
    <xf numFmtId="0" fontId="12" fillId="2" borderId="4" xfId="6" applyFont="1" applyFill="1" applyBorder="1"/>
    <xf numFmtId="0" fontId="12" fillId="2" borderId="4" xfId="6" applyFill="1" applyBorder="1"/>
    <xf numFmtId="43" fontId="12" fillId="4" borderId="11" xfId="2" applyFont="1" applyFill="1" applyBorder="1" applyAlignment="1">
      <alignment horizontal="right"/>
    </xf>
    <xf numFmtId="164" fontId="12" fillId="2" borderId="0" xfId="1" applyFont="1" applyFill="1" applyBorder="1"/>
    <xf numFmtId="0" fontId="12" fillId="2" borderId="0" xfId="6" applyFill="1" applyBorder="1" applyAlignment="1">
      <alignment horizontal="left"/>
    </xf>
    <xf numFmtId="0" fontId="12" fillId="2" borderId="9" xfId="6" applyFill="1" applyBorder="1"/>
    <xf numFmtId="43" fontId="11" fillId="2" borderId="11" xfId="2" applyFont="1" applyFill="1" applyBorder="1" applyAlignment="1">
      <alignment horizontal="right"/>
    </xf>
    <xf numFmtId="43" fontId="12" fillId="2" borderId="0" xfId="6" applyNumberFormat="1" applyFill="1" applyBorder="1"/>
    <xf numFmtId="0" fontId="11" fillId="4" borderId="4" xfId="6" applyFont="1" applyFill="1" applyBorder="1" applyAlignment="1">
      <alignment horizontal="left" vertical="center"/>
    </xf>
    <xf numFmtId="0" fontId="11" fillId="4" borderId="0" xfId="6" applyFont="1" applyFill="1" applyBorder="1" applyAlignment="1">
      <alignment horizontal="left" vertical="center"/>
    </xf>
    <xf numFmtId="43" fontId="10" fillId="4" borderId="0" xfId="2" applyFont="1" applyFill="1" applyBorder="1" applyAlignment="1">
      <alignment horizontal="center" vertical="center"/>
    </xf>
    <xf numFmtId="166" fontId="12" fillId="4" borderId="5" xfId="2" applyNumberFormat="1" applyFont="1" applyFill="1" applyBorder="1" applyAlignment="1">
      <alignment horizontal="right" vertical="center"/>
    </xf>
    <xf numFmtId="0" fontId="12" fillId="2" borderId="6" xfId="6" applyFill="1" applyBorder="1"/>
    <xf numFmtId="0" fontId="12" fillId="2" borderId="7" xfId="6" applyFill="1" applyBorder="1"/>
    <xf numFmtId="43" fontId="12" fillId="2" borderId="8" xfId="2" applyFont="1" applyFill="1" applyBorder="1" applyAlignment="1">
      <alignment horizontal="right"/>
    </xf>
    <xf numFmtId="0" fontId="12" fillId="2" borderId="0" xfId="6" applyFill="1"/>
    <xf numFmtId="43" fontId="13" fillId="2" borderId="0" xfId="2" applyFont="1" applyFill="1" applyAlignment="1">
      <alignment horizontal="left"/>
    </xf>
    <xf numFmtId="43" fontId="12" fillId="2" borderId="0" xfId="2" applyFont="1" applyFill="1" applyAlignment="1">
      <alignment horizontal="right"/>
    </xf>
    <xf numFmtId="0" fontId="2" fillId="2" borderId="0" xfId="6" applyFont="1" applyFill="1" applyBorder="1"/>
    <xf numFmtId="0" fontId="2" fillId="3" borderId="4" xfId="6" applyFont="1" applyFill="1" applyBorder="1"/>
    <xf numFmtId="0" fontId="2" fillId="3" borderId="0" xfId="6" applyFont="1" applyFill="1" applyBorder="1"/>
    <xf numFmtId="43" fontId="4" fillId="3" borderId="0" xfId="2" applyFont="1" applyFill="1" applyBorder="1" applyAlignment="1"/>
    <xf numFmtId="0" fontId="6" fillId="2" borderId="0" xfId="6" applyFont="1" applyFill="1" applyBorder="1"/>
    <xf numFmtId="0" fontId="7" fillId="3" borderId="4" xfId="6" applyFont="1" applyFill="1" applyBorder="1" applyAlignment="1">
      <alignment horizontal="left"/>
    </xf>
    <xf numFmtId="0" fontId="7" fillId="3" borderId="0" xfId="6" applyFont="1" applyFill="1" applyBorder="1" applyAlignment="1">
      <alignment horizontal="left"/>
    </xf>
    <xf numFmtId="43" fontId="8" fillId="3" borderId="0" xfId="2" applyFont="1" applyFill="1" applyBorder="1" applyAlignment="1"/>
    <xf numFmtId="0" fontId="6" fillId="2" borderId="0" xfId="6" applyFont="1" applyFill="1" applyBorder="1" applyAlignment="1">
      <alignment horizontal="center"/>
    </xf>
    <xf numFmtId="0" fontId="11" fillId="3" borderId="4" xfId="6" applyFont="1" applyFill="1" applyBorder="1" applyAlignment="1"/>
    <xf numFmtId="0" fontId="11" fillId="3" borderId="0" xfId="6" applyFont="1" applyFill="1" applyBorder="1" applyAlignment="1"/>
    <xf numFmtId="43" fontId="9" fillId="2" borderId="0" xfId="2" applyFont="1" applyFill="1" applyBorder="1" applyAlignment="1">
      <alignment horizontal="center"/>
    </xf>
    <xf numFmtId="43" fontId="9" fillId="2" borderId="0" xfId="2" applyFont="1" applyFill="1" applyBorder="1" applyAlignment="1">
      <alignment horizontal="left"/>
    </xf>
    <xf numFmtId="0" fontId="2" fillId="3" borderId="0" xfId="6" applyFont="1" applyFill="1" applyBorder="1" applyAlignment="1">
      <alignment horizontal="left"/>
    </xf>
    <xf numFmtId="165" fontId="10" fillId="3" borderId="0" xfId="2" applyNumberFormat="1" applyFont="1" applyFill="1" applyBorder="1" applyAlignment="1">
      <alignment horizontal="left"/>
    </xf>
    <xf numFmtId="0" fontId="12" fillId="3" borderId="12" xfId="6" applyFill="1" applyBorder="1"/>
    <xf numFmtId="43" fontId="12" fillId="2" borderId="0" xfId="2" applyFont="1" applyFill="1" applyBorder="1" applyAlignment="1">
      <alignment horizontal="right"/>
    </xf>
    <xf numFmtId="0" fontId="12" fillId="3" borderId="13" xfId="6" applyFill="1" applyBorder="1"/>
    <xf numFmtId="0" fontId="12" fillId="3" borderId="0" xfId="6" applyFill="1"/>
    <xf numFmtId="0" fontId="12" fillId="3" borderId="13" xfId="6" applyFill="1" applyBorder="1" applyAlignment="1">
      <alignment horizontal="justify"/>
    </xf>
    <xf numFmtId="0" fontId="12" fillId="3" borderId="14" xfId="6" applyFill="1" applyBorder="1"/>
    <xf numFmtId="0" fontId="11" fillId="3" borderId="12" xfId="6" applyFont="1" applyFill="1" applyBorder="1"/>
    <xf numFmtId="43" fontId="12" fillId="3" borderId="0" xfId="2" applyFont="1" applyFill="1" applyAlignment="1">
      <alignment horizontal="right"/>
    </xf>
    <xf numFmtId="0" fontId="12" fillId="0" borderId="0" xfId="6" applyFill="1"/>
    <xf numFmtId="43" fontId="12" fillId="0" borderId="0" xfId="2" applyFont="1"/>
    <xf numFmtId="0" fontId="12" fillId="0" borderId="0" xfId="6"/>
    <xf numFmtId="43" fontId="13" fillId="0" borderId="0" xfId="2" applyFont="1" applyAlignment="1">
      <alignment horizontal="left"/>
    </xf>
    <xf numFmtId="0" fontId="12" fillId="0" borderId="4" xfId="6" applyBorder="1"/>
    <xf numFmtId="43" fontId="13" fillId="0" borderId="0" xfId="2" applyFont="1" applyBorder="1" applyAlignment="1">
      <alignment horizontal="left"/>
    </xf>
    <xf numFmtId="0" fontId="14" fillId="0" borderId="0" xfId="6" applyFont="1" applyBorder="1"/>
    <xf numFmtId="43" fontId="12" fillId="0" borderId="5" xfId="2" applyFont="1" applyBorder="1"/>
    <xf numFmtId="0" fontId="5" fillId="0" borderId="0" xfId="6" applyFont="1" applyBorder="1"/>
    <xf numFmtId="43" fontId="13" fillId="0" borderId="5" xfId="2" applyFont="1" applyBorder="1" applyAlignment="1"/>
    <xf numFmtId="0" fontId="11" fillId="0" borderId="0" xfId="6" applyFont="1" applyBorder="1"/>
    <xf numFmtId="43" fontId="13" fillId="3" borderId="5" xfId="2" applyFont="1" applyFill="1" applyBorder="1" applyAlignment="1"/>
    <xf numFmtId="167" fontId="13" fillId="0" borderId="5" xfId="2" applyNumberFormat="1" applyFont="1" applyBorder="1" applyAlignment="1"/>
    <xf numFmtId="0" fontId="12" fillId="0" borderId="0" xfId="6" applyBorder="1" applyAlignment="1">
      <alignment horizontal="left"/>
    </xf>
    <xf numFmtId="0" fontId="12" fillId="0" borderId="0" xfId="6" applyBorder="1"/>
    <xf numFmtId="0" fontId="12" fillId="0" borderId="6" xfId="6" applyBorder="1"/>
    <xf numFmtId="43" fontId="13" fillId="0" borderId="7" xfId="2" applyFont="1" applyBorder="1" applyAlignment="1">
      <alignment horizontal="left"/>
    </xf>
    <xf numFmtId="0" fontId="12" fillId="0" borderId="7" xfId="6" applyBorder="1"/>
    <xf numFmtId="43" fontId="12" fillId="0" borderId="8" xfId="2" applyFont="1" applyBorder="1"/>
    <xf numFmtId="43" fontId="11" fillId="5" borderId="12" xfId="2" applyFont="1" applyFill="1" applyBorder="1" applyAlignment="1">
      <alignment horizontal="right"/>
    </xf>
    <xf numFmtId="0" fontId="11" fillId="0" borderId="4" xfId="6" applyFont="1" applyBorder="1" applyAlignment="1">
      <alignment horizontal="left"/>
    </xf>
    <xf numFmtId="0" fontId="11" fillId="0" borderId="0" xfId="6" applyFont="1" applyBorder="1" applyAlignment="1">
      <alignment horizontal="left"/>
    </xf>
    <xf numFmtId="0" fontId="11" fillId="0" borderId="5" xfId="6" applyFont="1" applyBorder="1" applyAlignment="1">
      <alignment horizontal="left"/>
    </xf>
    <xf numFmtId="43" fontId="12" fillId="0" borderId="13" xfId="2" applyFont="1" applyBorder="1"/>
    <xf numFmtId="0" fontId="11" fillId="3" borderId="4" xfId="6" applyFont="1" applyFill="1" applyBorder="1"/>
    <xf numFmtId="168" fontId="12" fillId="0" borderId="0" xfId="6" applyNumberFormat="1" applyBorder="1"/>
    <xf numFmtId="164" fontId="12" fillId="0" borderId="5" xfId="1" applyFont="1" applyFill="1" applyBorder="1"/>
    <xf numFmtId="43" fontId="12" fillId="0" borderId="13" xfId="2" applyFont="1" applyFill="1" applyBorder="1"/>
    <xf numFmtId="0" fontId="11" fillId="0" borderId="4" xfId="6" applyFont="1" applyFill="1" applyBorder="1"/>
    <xf numFmtId="0" fontId="12" fillId="0" borderId="0" xfId="6" applyFill="1" applyBorder="1"/>
    <xf numFmtId="43" fontId="12" fillId="0" borderId="0" xfId="6" applyNumberFormat="1" applyFill="1" applyBorder="1"/>
    <xf numFmtId="164" fontId="12" fillId="6" borderId="0" xfId="1" applyFont="1" applyFill="1" applyBorder="1"/>
    <xf numFmtId="43" fontId="12" fillId="6" borderId="13" xfId="2" applyFont="1" applyFill="1" applyBorder="1"/>
    <xf numFmtId="0" fontId="5" fillId="0" borderId="4" xfId="6" applyFont="1" applyFill="1" applyBorder="1"/>
    <xf numFmtId="0" fontId="14" fillId="0" borderId="0" xfId="6" applyFont="1" applyFill="1" applyBorder="1"/>
    <xf numFmtId="0" fontId="6" fillId="6" borderId="4" xfId="6" applyFont="1" applyFill="1" applyBorder="1"/>
    <xf numFmtId="0" fontId="17" fillId="6" borderId="0" xfId="6" applyFont="1" applyFill="1" applyBorder="1"/>
    <xf numFmtId="164" fontId="17" fillId="6" borderId="0" xfId="6" applyNumberFormat="1" applyFont="1" applyFill="1" applyBorder="1"/>
    <xf numFmtId="43" fontId="17" fillId="6" borderId="5" xfId="6" applyNumberFormat="1" applyFont="1" applyFill="1" applyBorder="1"/>
    <xf numFmtId="0" fontId="17" fillId="0" borderId="4" xfId="6" applyFont="1" applyFill="1" applyBorder="1"/>
    <xf numFmtId="0" fontId="17" fillId="0" borderId="0" xfId="6" applyFont="1" applyFill="1" applyBorder="1"/>
    <xf numFmtId="164" fontId="17" fillId="0" borderId="0" xfId="6" applyNumberFormat="1" applyFont="1" applyFill="1" applyBorder="1"/>
    <xf numFmtId="164" fontId="17" fillId="0" borderId="5" xfId="6" applyNumberFormat="1" applyFont="1" applyFill="1" applyBorder="1"/>
    <xf numFmtId="0" fontId="6" fillId="0" borderId="4" xfId="6" applyFont="1" applyFill="1" applyBorder="1"/>
    <xf numFmtId="0" fontId="6" fillId="0" borderId="0" xfId="6" applyFont="1" applyFill="1" applyBorder="1"/>
    <xf numFmtId="43" fontId="6" fillId="0" borderId="5" xfId="6" applyNumberFormat="1" applyFont="1" applyFill="1" applyBorder="1"/>
    <xf numFmtId="0" fontId="12" fillId="0" borderId="4" xfId="6" applyFont="1" applyFill="1" applyBorder="1"/>
    <xf numFmtId="43" fontId="11" fillId="0" borderId="13" xfId="2" applyFont="1" applyFill="1" applyBorder="1"/>
    <xf numFmtId="0" fontId="12" fillId="0" borderId="0" xfId="6" applyFont="1" applyFill="1" applyBorder="1"/>
    <xf numFmtId="164" fontId="12" fillId="0" borderId="0" xfId="1" applyFont="1" applyFill="1" applyBorder="1"/>
    <xf numFmtId="0" fontId="11" fillId="0" borderId="0" xfId="6" applyFont="1"/>
    <xf numFmtId="0" fontId="12" fillId="0" borderId="0" xfId="6" applyAlignment="1">
      <alignment horizontal="right"/>
    </xf>
    <xf numFmtId="43" fontId="11" fillId="6" borderId="13" xfId="2" applyFont="1" applyFill="1" applyBorder="1" applyAlignment="1">
      <alignment horizontal="left"/>
    </xf>
    <xf numFmtId="0" fontId="12" fillId="0" borderId="5" xfId="6" applyFill="1" applyBorder="1"/>
    <xf numFmtId="43" fontId="11" fillId="0" borderId="13" xfId="2" applyFont="1" applyFill="1" applyBorder="1" applyAlignment="1">
      <alignment horizontal="left"/>
    </xf>
    <xf numFmtId="164" fontId="12" fillId="0" borderId="0" xfId="1" applyFont="1" applyFill="1"/>
    <xf numFmtId="43" fontId="13" fillId="0" borderId="12" xfId="2" applyFont="1" applyFill="1" applyBorder="1" applyAlignment="1">
      <alignment horizontal="left"/>
    </xf>
    <xf numFmtId="43" fontId="12" fillId="0" borderId="12" xfId="2" applyFont="1" applyFill="1" applyBorder="1"/>
    <xf numFmtId="43" fontId="13" fillId="0" borderId="13" xfId="2" applyFont="1" applyFill="1" applyBorder="1" applyAlignment="1">
      <alignment horizontal="left"/>
    </xf>
    <xf numFmtId="43" fontId="12" fillId="0" borderId="15" xfId="2" applyFont="1" applyFill="1" applyBorder="1" applyAlignment="1">
      <alignment horizontal="center"/>
    </xf>
    <xf numFmtId="43" fontId="12" fillId="0" borderId="13" xfId="2" applyFont="1" applyFill="1" applyBorder="1" applyAlignment="1">
      <alignment horizontal="center"/>
    </xf>
    <xf numFmtId="0" fontId="12" fillId="3" borderId="11" xfId="6" applyFill="1" applyBorder="1"/>
    <xf numFmtId="43" fontId="13" fillId="3" borderId="15" xfId="2" applyFont="1" applyFill="1" applyBorder="1" applyAlignment="1">
      <alignment horizontal="left"/>
    </xf>
    <xf numFmtId="43" fontId="12" fillId="3" borderId="15" xfId="2" applyFont="1" applyFill="1" applyBorder="1"/>
    <xf numFmtId="43" fontId="13" fillId="0" borderId="15" xfId="2" applyFont="1" applyFill="1" applyBorder="1" applyAlignment="1">
      <alignment horizontal="left"/>
    </xf>
    <xf numFmtId="43" fontId="12" fillId="0" borderId="3" xfId="2" applyFont="1" applyFill="1" applyBorder="1"/>
    <xf numFmtId="43" fontId="12" fillId="0" borderId="5" xfId="2" applyFont="1" applyFill="1" applyBorder="1"/>
    <xf numFmtId="0" fontId="12" fillId="0" borderId="4" xfId="6" applyFill="1" applyBorder="1"/>
    <xf numFmtId="0" fontId="11" fillId="0" borderId="0" xfId="6" applyFont="1" applyFill="1" applyBorder="1" applyAlignment="1"/>
    <xf numFmtId="43" fontId="18" fillId="0" borderId="0" xfId="2" applyFont="1" applyFill="1" applyBorder="1" applyAlignment="1">
      <alignment horizontal="left"/>
    </xf>
    <xf numFmtId="43" fontId="9" fillId="0" borderId="0" xfId="2" applyFont="1" applyFill="1" applyBorder="1" applyAlignment="1">
      <alignment horizontal="left"/>
    </xf>
    <xf numFmtId="0" fontId="19" fillId="0" borderId="0" xfId="6" applyFont="1" applyBorder="1"/>
    <xf numFmtId="0" fontId="11" fillId="0" borderId="0" xfId="6" applyFont="1" applyFill="1" applyBorder="1" applyAlignment="1">
      <alignment horizontal="left"/>
    </xf>
    <xf numFmtId="0" fontId="11" fillId="0" borderId="0" xfId="6" applyFont="1" applyFill="1" applyBorder="1" applyAlignment="1">
      <alignment horizontal="right"/>
    </xf>
    <xf numFmtId="0" fontId="11" fillId="0" borderId="0" xfId="6" applyFont="1" applyBorder="1" applyAlignment="1">
      <alignment horizontal="right"/>
    </xf>
    <xf numFmtId="0" fontId="11" fillId="0" borderId="0" xfId="6" applyFont="1" applyBorder="1" applyAlignment="1"/>
    <xf numFmtId="0" fontId="12" fillId="0" borderId="0" xfId="6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43" fontId="20" fillId="0" borderId="0" xfId="3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43" fontId="0" fillId="0" borderId="0" xfId="3" applyFont="1"/>
    <xf numFmtId="43" fontId="0" fillId="0" borderId="0" xfId="3" applyFont="1" applyBorder="1" applyAlignment="1">
      <alignment horizontal="center"/>
    </xf>
    <xf numFmtId="0" fontId="11" fillId="0" borderId="0" xfId="6" applyFont="1" applyFill="1"/>
    <xf numFmtId="164" fontId="12" fillId="0" borderId="0" xfId="1" applyFont="1" applyBorder="1"/>
    <xf numFmtId="0" fontId="11" fillId="0" borderId="0" xfId="6" applyFont="1" applyFill="1" applyBorder="1" applyAlignment="1">
      <alignment horizontal="center"/>
    </xf>
    <xf numFmtId="0" fontId="12" fillId="0" borderId="0" xfId="6" applyFont="1" applyBorder="1"/>
    <xf numFmtId="0" fontId="11" fillId="0" borderId="0" xfId="6" applyFont="1" applyFill="1" applyBorder="1"/>
    <xf numFmtId="0" fontId="7" fillId="0" borderId="16" xfId="6" applyFont="1" applyBorder="1" applyAlignment="1">
      <alignment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 wrapText="1"/>
    </xf>
    <xf numFmtId="43" fontId="12" fillId="0" borderId="0" xfId="3" applyFont="1" applyFill="1"/>
    <xf numFmtId="43" fontId="12" fillId="0" borderId="0" xfId="3" applyFont="1"/>
    <xf numFmtId="0" fontId="7" fillId="0" borderId="16" xfId="6" applyFont="1" applyBorder="1" applyAlignment="1">
      <alignment horizontal="right" vertical="center"/>
    </xf>
    <xf numFmtId="43" fontId="13" fillId="0" borderId="14" xfId="2" applyFont="1" applyFill="1" applyBorder="1" applyAlignment="1">
      <alignment horizontal="left"/>
    </xf>
    <xf numFmtId="43" fontId="12" fillId="0" borderId="8" xfId="2" applyFont="1" applyFill="1" applyBorder="1"/>
    <xf numFmtId="0" fontId="12" fillId="2" borderId="11" xfId="6" applyFill="1" applyBorder="1"/>
    <xf numFmtId="43" fontId="13" fillId="2" borderId="12" xfId="2" applyFont="1" applyFill="1" applyBorder="1" applyAlignment="1">
      <alignment horizontal="left"/>
    </xf>
    <xf numFmtId="43" fontId="12" fillId="2" borderId="12" xfId="2" applyFont="1" applyFill="1" applyBorder="1"/>
    <xf numFmtId="43" fontId="10" fillId="0" borderId="10" xfId="2" applyFont="1" applyFill="1" applyBorder="1" applyAlignment="1">
      <alignment horizontal="left"/>
    </xf>
    <xf numFmtId="43" fontId="10" fillId="0" borderId="11" xfId="2" applyFont="1" applyFill="1" applyBorder="1" applyAlignment="1">
      <alignment horizontal="left"/>
    </xf>
    <xf numFmtId="43" fontId="10" fillId="0" borderId="12" xfId="2" applyFont="1" applyFill="1" applyBorder="1" applyAlignment="1">
      <alignment horizontal="left"/>
    </xf>
    <xf numFmtId="43" fontId="12" fillId="0" borderId="13" xfId="6" applyNumberFormat="1" applyFill="1" applyBorder="1"/>
    <xf numFmtId="0" fontId="12" fillId="0" borderId="13" xfId="6" applyFill="1" applyBorder="1"/>
    <xf numFmtId="43" fontId="11" fillId="0" borderId="12" xfId="2" applyFont="1" applyFill="1" applyBorder="1"/>
    <xf numFmtId="0" fontId="11" fillId="0" borderId="5" xfId="6" applyFont="1" applyFill="1" applyBorder="1" applyAlignment="1">
      <alignment horizontal="left"/>
    </xf>
    <xf numFmtId="43" fontId="12" fillId="0" borderId="5" xfId="6" applyNumberFormat="1" applyFill="1" applyBorder="1"/>
    <xf numFmtId="169" fontId="12" fillId="0" borderId="0" xfId="6" applyNumberFormat="1" applyFill="1" applyBorder="1"/>
    <xf numFmtId="43" fontId="12" fillId="0" borderId="14" xfId="2" applyFont="1" applyFill="1" applyBorder="1"/>
    <xf numFmtId="0" fontId="12" fillId="3" borderId="9" xfId="6" applyFill="1" applyBorder="1"/>
    <xf numFmtId="0" fontId="12" fillId="3" borderId="10" xfId="6" applyFill="1" applyBorder="1"/>
    <xf numFmtId="43" fontId="13" fillId="3" borderId="12" xfId="2" applyFont="1" applyFill="1" applyBorder="1" applyAlignment="1">
      <alignment horizontal="left"/>
    </xf>
    <xf numFmtId="164" fontId="11" fillId="3" borderId="12" xfId="1" applyFont="1" applyFill="1" applyBorder="1"/>
    <xf numFmtId="0" fontId="12" fillId="0" borderId="6" xfId="6" applyFill="1" applyBorder="1"/>
    <xf numFmtId="0" fontId="12" fillId="0" borderId="7" xfId="6" applyFill="1" applyBorder="1"/>
    <xf numFmtId="43" fontId="11" fillId="0" borderId="7" xfId="6" applyNumberFormat="1" applyFont="1" applyFill="1" applyBorder="1" applyAlignment="1">
      <alignment horizontal="center"/>
    </xf>
    <xf numFmtId="0" fontId="12" fillId="0" borderId="8" xfId="6" applyFill="1" applyBorder="1" applyAlignment="1">
      <alignment horizontal="center"/>
    </xf>
    <xf numFmtId="0" fontId="12" fillId="0" borderId="14" xfId="6" applyFill="1" applyBorder="1" applyAlignment="1">
      <alignment horizontal="center"/>
    </xf>
    <xf numFmtId="0" fontId="11" fillId="0" borderId="16" xfId="6" applyFont="1" applyBorder="1"/>
    <xf numFmtId="43" fontId="11" fillId="0" borderId="16" xfId="3" applyFont="1" applyFill="1" applyBorder="1"/>
    <xf numFmtId="43" fontId="11" fillId="0" borderId="16" xfId="3" applyFont="1" applyBorder="1"/>
    <xf numFmtId="0" fontId="0" fillId="0" borderId="0" xfId="0" applyFill="1"/>
    <xf numFmtId="0" fontId="21" fillId="0" borderId="12" xfId="0" applyFont="1" applyFill="1" applyBorder="1" applyAlignment="1"/>
    <xf numFmtId="0" fontId="0" fillId="0" borderId="12" xfId="0" applyFill="1" applyBorder="1"/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 wrapText="1"/>
    </xf>
    <xf numFmtId="17" fontId="0" fillId="0" borderId="12" xfId="0" applyNumberForma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20" fillId="0" borderId="12" xfId="0" applyFont="1" applyBorder="1"/>
    <xf numFmtId="0" fontId="20" fillId="0" borderId="12" xfId="0" applyFont="1" applyFill="1" applyBorder="1" applyAlignment="1">
      <alignment horizontal="center"/>
    </xf>
    <xf numFmtId="0" fontId="20" fillId="0" borderId="12" xfId="0" applyFont="1" applyFill="1" applyBorder="1"/>
    <xf numFmtId="43" fontId="12" fillId="0" borderId="0" xfId="6" applyNumberFormat="1"/>
    <xf numFmtId="43" fontId="12" fillId="0" borderId="5" xfId="2" quotePrefix="1" applyFont="1" applyBorder="1" applyAlignment="1"/>
    <xf numFmtId="165" fontId="13" fillId="0" borderId="0" xfId="2" quotePrefix="1" applyNumberFormat="1" applyFont="1" applyBorder="1" applyAlignment="1">
      <alignment horizontal="left"/>
    </xf>
    <xf numFmtId="0" fontId="0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12" fillId="3" borderId="1" xfId="6" applyFill="1" applyBorder="1" applyAlignment="1">
      <alignment horizontal="center"/>
    </xf>
    <xf numFmtId="0" fontId="12" fillId="3" borderId="2" xfId="6" applyFill="1" applyBorder="1" applyAlignment="1">
      <alignment horizontal="center"/>
    </xf>
    <xf numFmtId="0" fontId="12" fillId="3" borderId="3" xfId="6" applyFill="1" applyBorder="1" applyAlignment="1">
      <alignment horizontal="center"/>
    </xf>
    <xf numFmtId="43" fontId="13" fillId="0" borderId="0" xfId="2" applyFont="1" applyBorder="1" applyAlignment="1">
      <alignment horizontal="left"/>
    </xf>
    <xf numFmtId="43" fontId="15" fillId="0" borderId="0" xfId="2" applyFont="1" applyBorder="1" applyAlignment="1">
      <alignment horizontal="left"/>
    </xf>
    <xf numFmtId="43" fontId="16" fillId="0" borderId="0" xfId="2" applyFont="1" applyBorder="1" applyAlignment="1">
      <alignment horizontal="left"/>
    </xf>
    <xf numFmtId="43" fontId="13" fillId="0" borderId="0" xfId="2" applyFont="1" applyFill="1" applyBorder="1" applyAlignment="1">
      <alignment horizontal="left"/>
    </xf>
    <xf numFmtId="43" fontId="13" fillId="0" borderId="7" xfId="2" applyFont="1" applyBorder="1" applyAlignment="1">
      <alignment horizontal="left"/>
    </xf>
    <xf numFmtId="0" fontId="12" fillId="5" borderId="9" xfId="6" applyFill="1" applyBorder="1" applyAlignment="1">
      <alignment horizontal="center"/>
    </xf>
    <xf numFmtId="0" fontId="12" fillId="5" borderId="10" xfId="6" applyFill="1" applyBorder="1" applyAlignment="1">
      <alignment horizontal="center"/>
    </xf>
    <xf numFmtId="0" fontId="12" fillId="5" borderId="11" xfId="6" applyFill="1" applyBorder="1" applyAlignment="1">
      <alignment horizontal="center"/>
    </xf>
    <xf numFmtId="0" fontId="11" fillId="6" borderId="9" xfId="6" applyFont="1" applyFill="1" applyBorder="1" applyAlignment="1">
      <alignment horizontal="left"/>
    </xf>
    <xf numFmtId="0" fontId="11" fillId="6" borderId="10" xfId="6" applyFont="1" applyFill="1" applyBorder="1" applyAlignment="1">
      <alignment horizontal="left"/>
    </xf>
    <xf numFmtId="0" fontId="11" fillId="6" borderId="11" xfId="6" applyFont="1" applyFill="1" applyBorder="1" applyAlignment="1">
      <alignment horizontal="left"/>
    </xf>
    <xf numFmtId="0" fontId="11" fillId="0" borderId="9" xfId="6" applyFont="1" applyFill="1" applyBorder="1" applyAlignment="1">
      <alignment horizontal="left"/>
    </xf>
    <xf numFmtId="0" fontId="11" fillId="0" borderId="10" xfId="6" applyFont="1" applyFill="1" applyBorder="1" applyAlignment="1">
      <alignment horizontal="left"/>
    </xf>
    <xf numFmtId="0" fontId="11" fillId="0" borderId="11" xfId="6" applyFont="1" applyFill="1" applyBorder="1" applyAlignment="1">
      <alignment horizontal="left"/>
    </xf>
    <xf numFmtId="0" fontId="21" fillId="0" borderId="12" xfId="0" applyFont="1" applyBorder="1" applyAlignment="1"/>
    <xf numFmtId="43" fontId="11" fillId="0" borderId="0" xfId="6" applyNumberFormat="1" applyFont="1" applyBorder="1" applyAlignment="1">
      <alignment horizontal="center"/>
    </xf>
    <xf numFmtId="0" fontId="11" fillId="6" borderId="9" xfId="6" applyFont="1" applyFill="1" applyBorder="1" applyAlignment="1">
      <alignment horizontal="center"/>
    </xf>
    <xf numFmtId="0" fontId="11" fillId="6" borderId="10" xfId="6" applyFont="1" applyFill="1" applyBorder="1" applyAlignment="1">
      <alignment horizontal="center"/>
    </xf>
    <xf numFmtId="0" fontId="11" fillId="6" borderId="11" xfId="6" applyFont="1" applyFill="1" applyBorder="1" applyAlignment="1">
      <alignment horizontal="center"/>
    </xf>
    <xf numFmtId="0" fontId="12" fillId="0" borderId="9" xfId="6" applyFont="1" applyFill="1" applyBorder="1" applyAlignment="1">
      <alignment horizontal="center"/>
    </xf>
    <xf numFmtId="0" fontId="12" fillId="0" borderId="10" xfId="6" applyFont="1" applyFill="1" applyBorder="1" applyAlignment="1">
      <alignment horizontal="center"/>
    </xf>
    <xf numFmtId="0" fontId="12" fillId="0" borderId="11" xfId="6" applyFont="1" applyFill="1" applyBorder="1" applyAlignment="1">
      <alignment horizontal="center"/>
    </xf>
    <xf numFmtId="0" fontId="11" fillId="3" borderId="9" xfId="6" applyFont="1" applyFill="1" applyBorder="1" applyAlignment="1">
      <alignment horizontal="left"/>
    </xf>
    <xf numFmtId="0" fontId="11" fillId="3" borderId="10" xfId="6" applyFont="1" applyFill="1" applyBorder="1" applyAlignment="1">
      <alignment horizontal="left"/>
    </xf>
    <xf numFmtId="0" fontId="1" fillId="2" borderId="1" xfId="6" applyFont="1" applyFill="1" applyBorder="1" applyAlignment="1">
      <alignment horizontal="center"/>
    </xf>
    <xf numFmtId="0" fontId="1" fillId="2" borderId="2" xfId="6" applyFont="1" applyFill="1" applyBorder="1" applyAlignment="1">
      <alignment horizontal="center"/>
    </xf>
    <xf numFmtId="0" fontId="1" fillId="2" borderId="3" xfId="6" applyFont="1" applyFill="1" applyBorder="1" applyAlignment="1">
      <alignment horizontal="center"/>
    </xf>
    <xf numFmtId="43" fontId="3" fillId="2" borderId="0" xfId="2" applyFont="1" applyFill="1" applyBorder="1" applyAlignment="1">
      <alignment horizontal="left"/>
    </xf>
    <xf numFmtId="14" fontId="3" fillId="3" borderId="0" xfId="2" applyNumberFormat="1" applyFont="1" applyFill="1" applyBorder="1" applyAlignment="1">
      <alignment horizontal="left"/>
    </xf>
    <xf numFmtId="43" fontId="8" fillId="2" borderId="0" xfId="2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right"/>
    </xf>
    <xf numFmtId="43" fontId="3" fillId="0" borderId="7" xfId="2" applyFont="1" applyBorder="1" applyAlignment="1">
      <alignment horizontal="left"/>
    </xf>
    <xf numFmtId="0" fontId="11" fillId="4" borderId="4" xfId="6" applyFont="1" applyFill="1" applyBorder="1" applyAlignment="1">
      <alignment horizontal="left" vertical="center"/>
    </xf>
    <xf numFmtId="0" fontId="11" fillId="4" borderId="0" xfId="6" applyFont="1" applyFill="1" applyBorder="1" applyAlignment="1">
      <alignment horizontal="left" vertical="center"/>
    </xf>
    <xf numFmtId="43" fontId="10" fillId="4" borderId="0" xfId="2" applyFont="1" applyFill="1" applyBorder="1" applyAlignment="1">
      <alignment horizontal="center" vertical="center"/>
    </xf>
    <xf numFmtId="43" fontId="12" fillId="2" borderId="7" xfId="6" applyNumberFormat="1" applyFill="1" applyBorder="1" applyAlignment="1">
      <alignment horizontal="center"/>
    </xf>
    <xf numFmtId="0" fontId="12" fillId="2" borderId="7" xfId="6" applyFill="1" applyBorder="1" applyAlignment="1">
      <alignment horizontal="center"/>
    </xf>
    <xf numFmtId="0" fontId="11" fillId="2" borderId="4" xfId="6" applyFont="1" applyFill="1" applyBorder="1" applyAlignment="1">
      <alignment horizontal="left"/>
    </xf>
    <xf numFmtId="0" fontId="11" fillId="2" borderId="0" xfId="6" applyFont="1" applyFill="1" applyBorder="1" applyAlignment="1">
      <alignment horizontal="left"/>
    </xf>
    <xf numFmtId="0" fontId="11" fillId="4" borderId="9" xfId="6" applyFont="1" applyFill="1" applyBorder="1" applyAlignment="1">
      <alignment horizontal="left"/>
    </xf>
    <xf numFmtId="0" fontId="11" fillId="4" borderId="10" xfId="6" applyFont="1" applyFill="1" applyBorder="1" applyAlignment="1">
      <alignment horizontal="left"/>
    </xf>
    <xf numFmtId="0" fontId="11" fillId="2" borderId="9" xfId="6" applyFont="1" applyFill="1" applyBorder="1" applyAlignment="1">
      <alignment horizontal="left"/>
    </xf>
    <xf numFmtId="0" fontId="11" fillId="2" borderId="10" xfId="6" applyFont="1" applyFill="1" applyBorder="1" applyAlignment="1">
      <alignment horizontal="left"/>
    </xf>
    <xf numFmtId="0" fontId="5" fillId="4" borderId="9" xfId="6" applyFont="1" applyFill="1" applyBorder="1" applyAlignment="1">
      <alignment horizontal="left"/>
    </xf>
    <xf numFmtId="0" fontId="5" fillId="4" borderId="10" xfId="6" applyFont="1" applyFill="1" applyBorder="1" applyAlignment="1">
      <alignment horizontal="left"/>
    </xf>
    <xf numFmtId="43" fontId="10" fillId="2" borderId="10" xfId="2" applyFont="1" applyFill="1" applyBorder="1" applyAlignment="1">
      <alignment horizontal="left"/>
    </xf>
  </cellXfs>
  <cellStyles count="7">
    <cellStyle name="Comma" xfId="1" builtinId="3"/>
    <cellStyle name="Comma 2" xfId="2"/>
    <cellStyle name="Comma 3" xfId="3"/>
    <cellStyle name="Comma 3 2" xfId="4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erver%20Share%20Folder\Pratap%20Comp\DNS\Income%20Tax\ITR-2021-22\joint%20account%20statement%202019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9146966760pAvrwbYNoOFIx4n5"/>
      <sheetName val="1609146966760pAvrwbYNoOFIx4 (2)"/>
    </sheetNames>
    <sheetDataSet>
      <sheetData sheetId="0"/>
      <sheetData sheetId="1">
        <row r="117">
          <cell r="K117">
            <v>172540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101"/>
  <sheetViews>
    <sheetView workbookViewId="0">
      <selection activeCell="B8" sqref="B8"/>
    </sheetView>
  </sheetViews>
  <sheetFormatPr defaultColWidth="9.140625" defaultRowHeight="16.5"/>
  <cols>
    <col min="1" max="1" width="25" style="90" customWidth="1"/>
    <col min="2" max="2" width="32" style="90" customWidth="1"/>
    <col min="3" max="3" width="21.42578125" style="90" customWidth="1"/>
    <col min="4" max="4" width="17.7109375" style="90" customWidth="1"/>
    <col min="5" max="5" width="14.140625" style="91" customWidth="1"/>
    <col min="6" max="6" width="13.5703125" style="89" customWidth="1"/>
    <col min="7" max="9" width="9.140625" style="90"/>
    <col min="10" max="10" width="20.7109375" style="90" customWidth="1"/>
    <col min="11" max="11" width="17.42578125" style="88" customWidth="1"/>
    <col min="12" max="12" width="12.42578125" style="88" customWidth="1"/>
    <col min="13" max="13" width="14.28515625" style="88" customWidth="1"/>
    <col min="14" max="14" width="16.5703125" style="88" customWidth="1"/>
    <col min="15" max="15" width="16" style="90" customWidth="1"/>
    <col min="16" max="16" width="12.85546875" style="90" customWidth="1"/>
    <col min="17" max="17" width="11.28515625" style="90" customWidth="1"/>
    <col min="18" max="18" width="13.140625" style="90" customWidth="1"/>
    <col min="19" max="20" width="9.140625" style="90"/>
    <col min="21" max="21" width="11.28515625" style="90" customWidth="1"/>
    <col min="22" max="25" width="9.140625" style="90"/>
    <col min="26" max="27" width="11.28515625" style="90" customWidth="1"/>
    <col min="28" max="28" width="13.140625" style="90" customWidth="1"/>
    <col min="29" max="30" width="9.140625" style="90"/>
    <col min="31" max="31" width="12.85546875" style="90" customWidth="1"/>
    <col min="32" max="35" width="9.140625" style="90"/>
    <col min="36" max="36" width="12.85546875" style="90" customWidth="1"/>
    <col min="37" max="37" width="11.28515625" style="90" customWidth="1"/>
    <col min="38" max="38" width="13.140625" style="90" customWidth="1"/>
    <col min="39" max="39" width="12.85546875" style="90" customWidth="1"/>
    <col min="40" max="16384" width="9.140625" style="90"/>
  </cols>
  <sheetData>
    <row r="2" spans="1:15" ht="16.5" customHeight="1">
      <c r="A2" s="228" t="s">
        <v>0</v>
      </c>
      <c r="B2" s="229"/>
      <c r="C2" s="229"/>
      <c r="D2" s="229"/>
      <c r="E2" s="229"/>
      <c r="F2" s="230"/>
    </row>
    <row r="3" spans="1:15">
      <c r="A3" s="92" t="s">
        <v>1</v>
      </c>
      <c r="B3" s="231" t="s">
        <v>2</v>
      </c>
      <c r="C3" s="231"/>
      <c r="D3" s="94"/>
      <c r="E3" s="93"/>
      <c r="F3" s="95"/>
    </row>
    <row r="4" spans="1:15">
      <c r="A4" s="92" t="s">
        <v>3</v>
      </c>
      <c r="B4" s="232" t="s">
        <v>4</v>
      </c>
      <c r="C4" s="232"/>
      <c r="D4" s="96" t="s">
        <v>5</v>
      </c>
      <c r="E4" s="97" t="s">
        <v>6</v>
      </c>
    </row>
    <row r="5" spans="1:15">
      <c r="A5" s="92"/>
      <c r="B5" s="233" t="s">
        <v>7</v>
      </c>
      <c r="C5" s="233"/>
      <c r="D5" s="96" t="s">
        <v>8</v>
      </c>
      <c r="E5" s="97" t="s">
        <v>9</v>
      </c>
    </row>
    <row r="6" spans="1:15">
      <c r="A6" s="92" t="s">
        <v>10</v>
      </c>
      <c r="B6" s="234" t="s">
        <v>11</v>
      </c>
      <c r="C6" s="234"/>
      <c r="D6" s="98" t="s">
        <v>12</v>
      </c>
      <c r="E6" s="99" t="s">
        <v>13</v>
      </c>
    </row>
    <row r="7" spans="1:15">
      <c r="A7" s="92" t="s">
        <v>14</v>
      </c>
      <c r="B7" s="231" t="s">
        <v>15</v>
      </c>
      <c r="C7" s="231"/>
      <c r="D7" s="98" t="s">
        <v>16</v>
      </c>
      <c r="E7" s="100" t="s">
        <v>17</v>
      </c>
    </row>
    <row r="8" spans="1:15">
      <c r="A8" s="92" t="s">
        <v>18</v>
      </c>
      <c r="B8" s="101" t="s">
        <v>19</v>
      </c>
      <c r="C8" s="101"/>
      <c r="D8" s="93" t="s">
        <v>20</v>
      </c>
      <c r="E8" s="224" t="s">
        <v>21</v>
      </c>
    </row>
    <row r="9" spans="1:15">
      <c r="A9" s="92" t="s">
        <v>22</v>
      </c>
      <c r="B9" s="225" t="s">
        <v>23</v>
      </c>
      <c r="C9" s="101"/>
      <c r="D9" s="102"/>
      <c r="E9" s="93"/>
      <c r="F9" s="95"/>
    </row>
    <row r="10" spans="1:15">
      <c r="A10" s="92" t="s">
        <v>24</v>
      </c>
      <c r="B10" s="231" t="s">
        <v>25</v>
      </c>
      <c r="C10" s="231"/>
      <c r="D10" s="102"/>
      <c r="E10" s="93"/>
      <c r="F10" s="95"/>
    </row>
    <row r="11" spans="1:15">
      <c r="A11" s="103"/>
      <c r="B11" s="235"/>
      <c r="C11" s="235"/>
      <c r="D11" s="105"/>
      <c r="E11" s="104"/>
      <c r="F11" s="106"/>
      <c r="K11" s="156"/>
      <c r="L11" s="117"/>
      <c r="M11" s="117"/>
      <c r="N11" s="117"/>
      <c r="O11" s="102"/>
    </row>
    <row r="12" spans="1:15" ht="16.5" customHeight="1">
      <c r="A12" s="236" t="s">
        <v>26</v>
      </c>
      <c r="B12" s="237"/>
      <c r="C12" s="237"/>
      <c r="D12" s="238"/>
      <c r="E12" s="107" t="s">
        <v>27</v>
      </c>
      <c r="F12" s="107" t="s">
        <v>27</v>
      </c>
      <c r="K12" s="156"/>
      <c r="L12" s="117"/>
      <c r="M12" s="117"/>
      <c r="N12" s="117"/>
      <c r="O12" s="102"/>
    </row>
    <row r="13" spans="1:15" ht="12.75">
      <c r="A13" s="239" t="s">
        <v>28</v>
      </c>
      <c r="B13" s="240"/>
      <c r="C13" s="240"/>
      <c r="D13" s="241"/>
      <c r="E13" s="90"/>
      <c r="F13" s="90"/>
      <c r="J13" s="246" t="str">
        <f>+B3</f>
        <v>Mrs.Bhawani</v>
      </c>
      <c r="K13" s="246"/>
      <c r="L13" s="246"/>
      <c r="M13" s="246"/>
      <c r="N13" s="246"/>
      <c r="O13" s="246"/>
    </row>
    <row r="14" spans="1:15" ht="15">
      <c r="A14" s="108"/>
      <c r="B14" s="109"/>
      <c r="C14" s="109"/>
      <c r="D14" s="110"/>
      <c r="E14" s="111"/>
      <c r="F14" s="111"/>
      <c r="J14" s="102" t="s">
        <v>8</v>
      </c>
      <c r="K14" s="157" t="s">
        <v>29</v>
      </c>
      <c r="L14" s="117"/>
      <c r="M14" s="117"/>
      <c r="N14" s="117"/>
      <c r="O14" s="102"/>
    </row>
    <row r="15" spans="1:15" ht="15">
      <c r="A15" s="112" t="s">
        <v>30</v>
      </c>
      <c r="B15" s="38"/>
      <c r="C15" s="113"/>
      <c r="D15" s="114"/>
      <c r="E15" s="115"/>
      <c r="F15" s="115"/>
      <c r="J15" s="102" t="s">
        <v>5</v>
      </c>
      <c r="K15" s="157" t="s">
        <v>31</v>
      </c>
      <c r="L15" s="117"/>
      <c r="M15" s="117"/>
      <c r="N15" s="117"/>
      <c r="O15" s="102"/>
    </row>
    <row r="16" spans="1:15" ht="14.25">
      <c r="A16" s="116" t="s">
        <v>32</v>
      </c>
      <c r="B16" s="117"/>
      <c r="C16" s="118">
        <f>+P67+Z67+AJ67</f>
        <v>2925000</v>
      </c>
      <c r="D16" s="114"/>
      <c r="E16" s="115">
        <f>+C16-C17</f>
        <v>2885000</v>
      </c>
      <c r="F16" s="115">
        <f>+E16</f>
        <v>2885000</v>
      </c>
      <c r="J16" s="102" t="s">
        <v>12</v>
      </c>
      <c r="K16" s="158" t="str">
        <f>+E6</f>
        <v>AJTPB9461E</v>
      </c>
      <c r="L16" s="117"/>
      <c r="M16" s="117" t="s">
        <v>33</v>
      </c>
      <c r="N16" s="117"/>
      <c r="O16" s="102"/>
    </row>
    <row r="17" spans="1:17" ht="12.75">
      <c r="A17" s="116" t="s">
        <v>34</v>
      </c>
      <c r="B17" s="117"/>
      <c r="C17" s="119">
        <v>40000</v>
      </c>
      <c r="D17" s="114"/>
      <c r="E17" s="115"/>
      <c r="F17" s="115"/>
      <c r="J17" s="159" t="s">
        <v>35</v>
      </c>
      <c r="K17" s="160" t="s">
        <v>36</v>
      </c>
      <c r="L17" s="161" t="s">
        <v>37</v>
      </c>
      <c r="M17" s="161" t="s">
        <v>37</v>
      </c>
      <c r="N17" s="161" t="s">
        <v>38</v>
      </c>
      <c r="O17" s="162"/>
    </row>
    <row r="18" spans="1:17" ht="12.75">
      <c r="A18" s="116"/>
      <c r="B18" s="117"/>
      <c r="C18" s="117"/>
      <c r="D18" s="114"/>
      <c r="E18" s="115"/>
      <c r="F18" s="115"/>
      <c r="J18" s="163" t="s">
        <v>39</v>
      </c>
      <c r="L18" s="117"/>
      <c r="M18" s="117"/>
      <c r="N18" s="117"/>
      <c r="O18" s="102"/>
    </row>
    <row r="19" spans="1:17" ht="15">
      <c r="A19" s="116"/>
      <c r="B19" s="117"/>
      <c r="C19" s="117"/>
      <c r="D19" s="114"/>
      <c r="E19" s="115"/>
      <c r="F19" s="115"/>
      <c r="J19" s="164">
        <v>1</v>
      </c>
      <c r="K19" s="88" t="s">
        <v>40</v>
      </c>
      <c r="L19" s="137"/>
      <c r="M19" s="137">
        <v>132000</v>
      </c>
      <c r="N19" s="165">
        <v>5114</v>
      </c>
      <c r="P19" s="90">
        <f>+N19/2</f>
        <v>2557</v>
      </c>
    </row>
    <row r="20" spans="1:17" ht="15">
      <c r="A20" s="247" t="s">
        <v>41</v>
      </c>
      <c r="B20" s="248"/>
      <c r="C20" s="248"/>
      <c r="D20" s="249"/>
      <c r="E20" s="120"/>
      <c r="F20" s="120"/>
      <c r="J20" s="164">
        <v>2</v>
      </c>
      <c r="K20" s="166" t="s">
        <v>42</v>
      </c>
      <c r="L20" s="226" t="s">
        <v>43</v>
      </c>
      <c r="M20" t="s">
        <v>44</v>
      </c>
      <c r="N20" s="168">
        <v>4093</v>
      </c>
      <c r="P20" s="90">
        <f>+N20/2</f>
        <v>2046.5</v>
      </c>
    </row>
    <row r="21" spans="1:17" ht="15">
      <c r="A21" s="116"/>
      <c r="B21" s="117"/>
      <c r="C21" s="117"/>
      <c r="D21" s="114"/>
      <c r="E21" s="115"/>
      <c r="F21" s="115"/>
      <c r="J21" s="164">
        <v>3</v>
      </c>
      <c r="K21" s="169" t="s">
        <v>45</v>
      </c>
      <c r="L21" s="227" t="s">
        <v>46</v>
      </c>
      <c r="M21" t="s">
        <v>44</v>
      </c>
      <c r="N21" s="171">
        <v>1683</v>
      </c>
      <c r="P21" s="90">
        <f>+N21/2</f>
        <v>841.5</v>
      </c>
    </row>
    <row r="22" spans="1:17" ht="15">
      <c r="A22" s="121" t="s">
        <v>47</v>
      </c>
      <c r="B22" s="122"/>
      <c r="C22" s="122"/>
      <c r="D22" s="114"/>
      <c r="E22" s="115"/>
      <c r="F22" s="115"/>
      <c r="J22" s="163"/>
      <c r="K22" s="166"/>
      <c r="L22" s="167"/>
      <c r="M22"/>
      <c r="N22" s="172"/>
      <c r="O22" s="102"/>
      <c r="P22" s="90">
        <f>+P19+P20+P21</f>
        <v>5445</v>
      </c>
    </row>
    <row r="23" spans="1:17" ht="15">
      <c r="A23" s="121" t="s">
        <v>48</v>
      </c>
      <c r="B23" s="122"/>
      <c r="C23" s="122"/>
      <c r="D23" s="114"/>
      <c r="E23" s="115">
        <v>0</v>
      </c>
      <c r="F23" s="115"/>
      <c r="J23" s="163"/>
      <c r="K23" s="166"/>
      <c r="L23" s="167"/>
      <c r="M23"/>
      <c r="N23" s="168"/>
      <c r="O23" s="102"/>
    </row>
    <row r="24" spans="1:17" ht="15">
      <c r="A24" s="121" t="s">
        <v>49</v>
      </c>
      <c r="B24" s="122"/>
      <c r="C24" s="122"/>
      <c r="D24" s="114"/>
      <c r="E24" s="115"/>
      <c r="F24" s="115"/>
      <c r="J24" s="163"/>
      <c r="K24" s="169"/>
      <c r="L24" s="170"/>
      <c r="M24"/>
      <c r="N24" s="171"/>
      <c r="O24" s="102"/>
    </row>
    <row r="25" spans="1:17" ht="15">
      <c r="A25" s="116"/>
      <c r="B25" s="117"/>
      <c r="C25" s="117"/>
      <c r="D25" s="114"/>
      <c r="E25" s="115"/>
      <c r="F25" s="115"/>
      <c r="J25" s="163"/>
      <c r="K25" s="169"/>
      <c r="L25" s="170"/>
      <c r="M25"/>
      <c r="N25" s="171"/>
      <c r="O25" s="102"/>
    </row>
    <row r="26" spans="1:17" ht="15.75" customHeight="1">
      <c r="A26" s="123" t="s">
        <v>50</v>
      </c>
      <c r="B26" s="124"/>
      <c r="C26" s="125"/>
      <c r="D26" s="126">
        <f>+M30</f>
        <v>0</v>
      </c>
      <c r="E26" s="120"/>
      <c r="F26" s="120">
        <f>+E26</f>
        <v>0</v>
      </c>
      <c r="J26" s="164"/>
      <c r="K26" s="173"/>
      <c r="L26" s="137"/>
      <c r="M26" s="137"/>
      <c r="N26" s="165"/>
    </row>
    <row r="27" spans="1:17" ht="15.75" customHeight="1">
      <c r="A27" s="127" t="s">
        <v>51</v>
      </c>
      <c r="B27" s="128"/>
      <c r="C27" s="129"/>
      <c r="D27" s="130">
        <f>+P22</f>
        <v>5445</v>
      </c>
      <c r="E27" s="115"/>
      <c r="F27" s="115"/>
    </row>
    <row r="28" spans="1:17" ht="15.75" customHeight="1">
      <c r="A28" s="131" t="s">
        <v>52</v>
      </c>
      <c r="B28" s="132"/>
      <c r="C28" s="132"/>
      <c r="D28" s="133">
        <f>+'[1]1609146966760pAvrwbYNoOFIx4 (2)'!$K$117</f>
        <v>172540</v>
      </c>
      <c r="E28" s="115"/>
      <c r="F28" s="115"/>
      <c r="J28" s="164"/>
      <c r="K28" s="117"/>
      <c r="L28" s="137"/>
      <c r="M28" s="137"/>
      <c r="N28" s="137"/>
      <c r="O28" s="102"/>
      <c r="P28" s="102"/>
      <c r="Q28" s="102"/>
    </row>
    <row r="29" spans="1:17" ht="12.75">
      <c r="A29" s="127" t="s">
        <v>53</v>
      </c>
      <c r="B29" s="128"/>
      <c r="C29" s="128"/>
      <c r="D29" s="130">
        <f>+L71/2</f>
        <v>351677</v>
      </c>
      <c r="E29" s="115"/>
      <c r="F29" s="115"/>
      <c r="J29" s="164"/>
      <c r="K29" s="117"/>
      <c r="L29" s="137"/>
      <c r="M29" s="137"/>
      <c r="N29" s="137"/>
      <c r="O29" s="102"/>
      <c r="P29" s="102"/>
      <c r="Q29" s="102"/>
    </row>
    <row r="30" spans="1:17" ht="12.75">
      <c r="A30" s="134" t="s">
        <v>54</v>
      </c>
      <c r="B30" s="117"/>
      <c r="C30" s="117"/>
      <c r="D30" s="114">
        <f>+D28*0.3</f>
        <v>51762</v>
      </c>
      <c r="E30" s="135">
        <f>+D28-D29-D30-D27</f>
        <v>-236344</v>
      </c>
      <c r="F30" s="115">
        <f>+E30</f>
        <v>-236344</v>
      </c>
      <c r="J30" s="98"/>
      <c r="K30" s="117"/>
      <c r="L30" s="137"/>
      <c r="M30" s="137"/>
      <c r="N30" s="137"/>
      <c r="O30" s="174"/>
      <c r="P30" s="174"/>
      <c r="Q30" s="102"/>
    </row>
    <row r="31" spans="1:17" ht="12.75">
      <c r="A31" s="136"/>
      <c r="B31" s="117"/>
      <c r="C31" s="117"/>
      <c r="D31" s="137"/>
      <c r="E31" s="135"/>
      <c r="F31" s="115"/>
      <c r="J31" s="98"/>
      <c r="K31" s="117"/>
      <c r="L31" s="137"/>
      <c r="M31" s="137"/>
      <c r="N31" s="137"/>
      <c r="O31" s="174"/>
      <c r="P31" s="174"/>
      <c r="Q31" s="102"/>
    </row>
    <row r="32" spans="1:17" ht="12.75">
      <c r="A32" s="138" t="s">
        <v>55</v>
      </c>
      <c r="E32" s="115"/>
      <c r="F32" s="115">
        <f>+D33-D34</f>
        <v>81400</v>
      </c>
      <c r="J32" s="98"/>
      <c r="K32" s="117"/>
      <c r="L32" s="137"/>
      <c r="M32" s="137"/>
      <c r="N32" s="137"/>
      <c r="O32" s="174"/>
      <c r="P32" s="174"/>
      <c r="Q32" s="102"/>
    </row>
    <row r="33" spans="1:17" ht="12.75">
      <c r="A33" s="90" t="s">
        <v>56</v>
      </c>
      <c r="D33" s="139">
        <v>8000000</v>
      </c>
      <c r="E33" s="115"/>
      <c r="F33" s="115"/>
      <c r="J33" s="98"/>
      <c r="K33" s="117"/>
      <c r="L33" s="137"/>
      <c r="M33" s="137"/>
      <c r="N33" s="137"/>
      <c r="O33" s="174"/>
      <c r="P33" s="174"/>
      <c r="Q33" s="102"/>
    </row>
    <row r="34" spans="1:17" ht="12.75">
      <c r="A34" s="90" t="s">
        <v>57</v>
      </c>
      <c r="D34" s="90">
        <f>+B40</f>
        <v>7918600</v>
      </c>
      <c r="E34" s="115"/>
      <c r="F34" s="115"/>
      <c r="J34" s="98"/>
      <c r="K34" s="117"/>
      <c r="L34" s="137"/>
      <c r="M34" s="137"/>
      <c r="N34" s="137"/>
      <c r="O34" s="174"/>
      <c r="P34" s="174"/>
      <c r="Q34" s="102"/>
    </row>
    <row r="35" spans="1:17" ht="12.75">
      <c r="A35" s="90" t="s">
        <v>58</v>
      </c>
      <c r="B35" s="90" t="s">
        <v>59</v>
      </c>
      <c r="C35" s="90" t="s">
        <v>60</v>
      </c>
      <c r="E35" s="115"/>
      <c r="F35" s="115"/>
      <c r="J35" s="98"/>
      <c r="K35" s="117"/>
      <c r="L35" s="137"/>
      <c r="M35" s="137"/>
      <c r="N35" s="137"/>
      <c r="O35" s="174"/>
      <c r="P35" s="174"/>
      <c r="Q35" s="102"/>
    </row>
    <row r="36" spans="1:17" ht="12.75">
      <c r="A36" s="90" t="s">
        <v>61</v>
      </c>
      <c r="B36" s="90">
        <v>2490000</v>
      </c>
      <c r="E36" s="115"/>
      <c r="F36" s="115"/>
      <c r="J36" s="98"/>
      <c r="K36" s="117"/>
      <c r="L36" s="137"/>
      <c r="M36" s="137"/>
      <c r="N36" s="137"/>
      <c r="O36" s="174"/>
      <c r="P36" s="174"/>
      <c r="Q36" s="102"/>
    </row>
    <row r="37" spans="1:17" ht="12.75">
      <c r="A37" s="90" t="s">
        <v>62</v>
      </c>
      <c r="B37" s="90">
        <v>250000</v>
      </c>
      <c r="E37" s="115"/>
      <c r="F37" s="115"/>
      <c r="J37" s="98"/>
      <c r="K37" s="117"/>
      <c r="L37" s="137"/>
      <c r="M37" s="137"/>
      <c r="N37" s="137"/>
      <c r="O37" s="174"/>
      <c r="P37" s="174"/>
      <c r="Q37" s="102"/>
    </row>
    <row r="38" spans="1:17" ht="12.75">
      <c r="A38" s="90" t="s">
        <v>63</v>
      </c>
      <c r="B38" s="90">
        <f>+SUM(B36:B37)</f>
        <v>2740000</v>
      </c>
      <c r="E38" s="115"/>
      <c r="F38" s="115"/>
      <c r="J38" s="98"/>
      <c r="K38" s="117"/>
      <c r="L38" s="137"/>
      <c r="M38" s="137"/>
      <c r="N38" s="137"/>
      <c r="O38" s="174"/>
      <c r="P38" s="174"/>
      <c r="Q38" s="102"/>
    </row>
    <row r="39" spans="1:17" ht="12.75">
      <c r="A39" s="90" t="s">
        <v>64</v>
      </c>
      <c r="B39" s="90">
        <v>100</v>
      </c>
      <c r="C39" s="90">
        <v>289</v>
      </c>
      <c r="E39" s="115"/>
      <c r="F39" s="115"/>
      <c r="J39" s="98"/>
      <c r="K39" s="117"/>
      <c r="L39" s="137"/>
      <c r="M39" s="137"/>
      <c r="N39" s="137"/>
      <c r="O39" s="174"/>
      <c r="P39" s="174"/>
      <c r="Q39" s="102"/>
    </row>
    <row r="40" spans="1:17" ht="12.75">
      <c r="A40" s="138" t="s">
        <v>65</v>
      </c>
      <c r="B40" s="138">
        <f>+B38*C39/B39</f>
        <v>7918600</v>
      </c>
      <c r="E40" s="115"/>
      <c r="F40" s="115"/>
      <c r="J40" s="98"/>
      <c r="K40" s="117"/>
      <c r="L40" s="137"/>
      <c r="M40" s="137"/>
      <c r="N40" s="137"/>
      <c r="O40" s="174"/>
      <c r="P40" s="174"/>
      <c r="Q40" s="102"/>
    </row>
    <row r="41" spans="1:17" ht="12.75">
      <c r="A41" s="136"/>
      <c r="B41" s="117"/>
      <c r="C41" s="117"/>
      <c r="D41" s="137"/>
      <c r="E41" s="135"/>
      <c r="F41" s="115"/>
      <c r="J41" s="98"/>
      <c r="K41" s="117"/>
      <c r="L41" s="137"/>
      <c r="M41" s="137"/>
      <c r="N41" s="137"/>
      <c r="O41" s="174"/>
      <c r="P41" s="174"/>
      <c r="Q41" s="102"/>
    </row>
    <row r="42" spans="1:17" ht="12.75">
      <c r="A42" s="136"/>
      <c r="B42" s="117"/>
      <c r="C42" s="117"/>
      <c r="D42" s="137"/>
      <c r="E42" s="135"/>
      <c r="F42" s="115"/>
      <c r="J42" s="98"/>
      <c r="K42" s="117"/>
      <c r="L42" s="137"/>
      <c r="M42" s="137"/>
      <c r="N42" s="137"/>
      <c r="O42" s="174"/>
      <c r="P42" s="174"/>
      <c r="Q42" s="102"/>
    </row>
    <row r="43" spans="1:17" ht="12.75">
      <c r="A43" s="136"/>
      <c r="B43" s="117"/>
      <c r="C43" s="117"/>
      <c r="D43" s="137"/>
      <c r="E43" s="135"/>
      <c r="F43" s="115"/>
      <c r="J43" s="98"/>
      <c r="K43" s="117"/>
      <c r="L43" s="137"/>
      <c r="M43" s="137"/>
      <c r="N43" s="137"/>
      <c r="O43" s="174"/>
      <c r="P43" s="174"/>
      <c r="Q43" s="102"/>
    </row>
    <row r="44" spans="1:17" ht="12.75">
      <c r="E44" s="115"/>
      <c r="F44" s="115"/>
      <c r="J44" s="109"/>
      <c r="K44" s="175"/>
      <c r="L44" s="175"/>
      <c r="M44" s="175"/>
      <c r="N44" s="175"/>
      <c r="O44" s="162"/>
      <c r="P44" s="176"/>
      <c r="Q44" s="102"/>
    </row>
    <row r="45" spans="1:17" ht="12.75">
      <c r="A45" s="239" t="s">
        <v>66</v>
      </c>
      <c r="B45" s="240"/>
      <c r="C45" s="240"/>
      <c r="D45" s="241"/>
      <c r="E45" s="140"/>
      <c r="F45" s="120"/>
      <c r="J45" s="102"/>
      <c r="K45" s="177"/>
      <c r="L45" s="117"/>
      <c r="M45" s="177"/>
      <c r="N45" s="177"/>
      <c r="O45" s="98"/>
      <c r="P45" s="102"/>
      <c r="Q45" s="102"/>
    </row>
    <row r="46" spans="1:17" ht="12.75">
      <c r="A46" s="134"/>
      <c r="B46" s="117"/>
      <c r="C46" s="117"/>
      <c r="D46" s="141"/>
      <c r="E46" s="142"/>
      <c r="F46" s="115"/>
      <c r="J46" s="102"/>
      <c r="K46" s="177"/>
      <c r="L46" s="177"/>
      <c r="M46" s="117"/>
      <c r="N46" s="177"/>
      <c r="O46" s="98"/>
      <c r="P46" s="102"/>
      <c r="Q46" s="102"/>
    </row>
    <row r="47" spans="1:17" ht="12.75">
      <c r="A47" s="134" t="s">
        <v>67</v>
      </c>
      <c r="B47" s="117"/>
      <c r="C47" s="117"/>
      <c r="D47" s="114">
        <f>74+149778-33837</f>
        <v>116015</v>
      </c>
      <c r="E47" s="142"/>
      <c r="F47" s="115"/>
      <c r="J47" s="102"/>
      <c r="K47" s="117"/>
      <c r="L47" s="117"/>
      <c r="M47" s="117"/>
      <c r="N47" s="117"/>
      <c r="O47" s="102"/>
      <c r="P47" s="102"/>
      <c r="Q47" s="102"/>
    </row>
    <row r="48" spans="1:17" s="88" customFormat="1" ht="12.75">
      <c r="A48" s="134" t="s">
        <v>68</v>
      </c>
      <c r="B48" s="117"/>
      <c r="C48" s="117"/>
      <c r="D48" s="143">
        <f>12063+21774</f>
        <v>33837</v>
      </c>
      <c r="E48" s="142"/>
      <c r="F48" s="115">
        <f>+D47+D48</f>
        <v>149852</v>
      </c>
      <c r="J48" s="117"/>
      <c r="K48" s="117"/>
      <c r="L48" s="117"/>
      <c r="M48" s="117"/>
      <c r="N48" s="117"/>
      <c r="O48" s="117"/>
      <c r="P48" s="117"/>
      <c r="Q48" s="117"/>
    </row>
    <row r="49" spans="1:38" s="88" customFormat="1" ht="12.75">
      <c r="A49" s="134"/>
      <c r="B49" s="117"/>
      <c r="C49" s="117"/>
      <c r="D49" s="114"/>
      <c r="E49" s="142"/>
      <c r="F49" s="115"/>
      <c r="J49" s="117"/>
      <c r="K49" s="117"/>
      <c r="L49" s="117"/>
      <c r="M49" s="117"/>
      <c r="N49" s="117"/>
      <c r="O49" s="117"/>
      <c r="P49" s="117"/>
      <c r="Q49" s="117"/>
    </row>
    <row r="50" spans="1:38" s="88" customFormat="1" ht="15" customHeight="1">
      <c r="A50" s="250" t="s">
        <v>69</v>
      </c>
      <c r="B50" s="251"/>
      <c r="C50" s="251"/>
      <c r="D50" s="252"/>
      <c r="E50" s="144"/>
      <c r="F50" s="145">
        <f>+F48+F30+F16</f>
        <v>2798508</v>
      </c>
      <c r="J50" s="173" t="s">
        <v>70</v>
      </c>
      <c r="T50" s="173" t="s">
        <v>70</v>
      </c>
      <c r="AD50" s="173" t="s">
        <v>71</v>
      </c>
    </row>
    <row r="51" spans="1:38" ht="15" customHeight="1">
      <c r="A51" s="134"/>
      <c r="B51" s="117"/>
      <c r="C51" s="117"/>
      <c r="D51" s="114"/>
      <c r="E51" s="146"/>
      <c r="F51" s="115"/>
      <c r="J51" s="138" t="s">
        <v>72</v>
      </c>
      <c r="T51" s="138" t="s">
        <v>73</v>
      </c>
      <c r="AD51" s="138"/>
    </row>
    <row r="52" spans="1:38" ht="15" customHeight="1">
      <c r="A52" s="116" t="s">
        <v>74</v>
      </c>
      <c r="B52" s="117"/>
      <c r="C52" s="117"/>
      <c r="D52" s="141"/>
      <c r="E52" s="147">
        <v>150000</v>
      </c>
      <c r="F52" s="115"/>
      <c r="J52" s="90" t="s">
        <v>75</v>
      </c>
      <c r="T52" s="90" t="s">
        <v>75</v>
      </c>
      <c r="AD52" s="90" t="s">
        <v>75</v>
      </c>
    </row>
    <row r="53" spans="1:38" ht="16.5" customHeight="1">
      <c r="A53" s="116" t="s">
        <v>76</v>
      </c>
      <c r="B53" s="117"/>
      <c r="C53" s="117"/>
      <c r="D53" s="141"/>
      <c r="E53" s="148">
        <v>0</v>
      </c>
      <c r="F53" s="115"/>
      <c r="J53" s="178" t="s">
        <v>77</v>
      </c>
      <c r="K53" s="179" t="s">
        <v>78</v>
      </c>
      <c r="L53" s="179" t="s">
        <v>79</v>
      </c>
      <c r="M53" s="179" t="s">
        <v>80</v>
      </c>
      <c r="N53" s="179" t="s">
        <v>81</v>
      </c>
      <c r="O53" s="180" t="s">
        <v>82</v>
      </c>
      <c r="P53" s="181" t="s">
        <v>83</v>
      </c>
      <c r="Q53" s="184" t="s">
        <v>84</v>
      </c>
      <c r="R53" s="184" t="s">
        <v>85</v>
      </c>
      <c r="S53" s="102"/>
      <c r="T53" s="178" t="s">
        <v>77</v>
      </c>
      <c r="U53" s="180" t="s">
        <v>78</v>
      </c>
      <c r="V53" s="180" t="s">
        <v>79</v>
      </c>
      <c r="W53" s="180" t="s">
        <v>80</v>
      </c>
      <c r="X53" s="180" t="s">
        <v>81</v>
      </c>
      <c r="Y53" s="180" t="s">
        <v>82</v>
      </c>
      <c r="Z53" s="181" t="s">
        <v>83</v>
      </c>
      <c r="AA53" s="184" t="s">
        <v>84</v>
      </c>
      <c r="AB53" s="184" t="s">
        <v>85</v>
      </c>
      <c r="AD53" s="178" t="s">
        <v>77</v>
      </c>
      <c r="AE53" s="180" t="s">
        <v>78</v>
      </c>
      <c r="AF53" s="180" t="s">
        <v>79</v>
      </c>
      <c r="AG53" s="180" t="s">
        <v>80</v>
      </c>
      <c r="AH53" s="180" t="s">
        <v>81</v>
      </c>
      <c r="AI53" s="180" t="s">
        <v>82</v>
      </c>
      <c r="AJ53" s="181" t="s">
        <v>83</v>
      </c>
      <c r="AK53" s="184" t="s">
        <v>84</v>
      </c>
      <c r="AL53" s="184" t="s">
        <v>85</v>
      </c>
    </row>
    <row r="54" spans="1:38" ht="16.5" customHeight="1">
      <c r="A54" s="116" t="s">
        <v>86</v>
      </c>
      <c r="B54" s="117"/>
      <c r="C54" s="117"/>
      <c r="D54" s="141"/>
      <c r="E54" s="148">
        <v>0</v>
      </c>
      <c r="F54" s="115" t="s">
        <v>87</v>
      </c>
    </row>
    <row r="55" spans="1:38" ht="16.5" customHeight="1">
      <c r="A55" s="116" t="s">
        <v>88</v>
      </c>
      <c r="B55" s="117"/>
      <c r="C55" s="117">
        <v>300000</v>
      </c>
      <c r="D55" s="141" t="s">
        <v>89</v>
      </c>
      <c r="E55" s="148">
        <f>+C55/2</f>
        <v>150000</v>
      </c>
      <c r="F55" s="115"/>
      <c r="J55" s="90" t="s">
        <v>90</v>
      </c>
      <c r="K55" s="182">
        <v>75000</v>
      </c>
      <c r="L55" s="182"/>
      <c r="M55" s="182"/>
      <c r="N55" s="182"/>
      <c r="O55" s="183"/>
      <c r="P55" s="183">
        <f>+SUM(K55:O55)</f>
        <v>75000</v>
      </c>
      <c r="Q55" s="183">
        <v>2600</v>
      </c>
      <c r="R55" s="183">
        <f>+P55-Q55</f>
        <v>72400</v>
      </c>
      <c r="T55" s="90" t="s">
        <v>90</v>
      </c>
      <c r="U55" s="183"/>
      <c r="V55" s="183"/>
      <c r="W55" s="183"/>
      <c r="X55" s="183"/>
      <c r="Y55" s="183"/>
      <c r="Z55" s="183">
        <f>+SUM(U55:Y55)</f>
        <v>0</v>
      </c>
      <c r="AA55" s="183"/>
      <c r="AB55" s="183">
        <f>+Z55-AA55</f>
        <v>0</v>
      </c>
      <c r="AD55" s="90" t="s">
        <v>90</v>
      </c>
      <c r="AE55" s="183">
        <v>100000</v>
      </c>
      <c r="AF55" s="183"/>
      <c r="AG55" s="183"/>
      <c r="AH55" s="183"/>
      <c r="AI55" s="183"/>
      <c r="AJ55" s="183">
        <f>+SUM(AE55:AI55)</f>
        <v>100000</v>
      </c>
      <c r="AK55" s="183">
        <v>14950</v>
      </c>
      <c r="AL55" s="183">
        <f>+AJ55-AK55</f>
        <v>85050</v>
      </c>
    </row>
    <row r="56" spans="1:38" ht="16.5" customHeight="1">
      <c r="A56" s="116" t="s">
        <v>91</v>
      </c>
      <c r="B56" s="117"/>
      <c r="C56" s="117"/>
      <c r="D56" s="141"/>
      <c r="E56" s="148">
        <v>10000</v>
      </c>
      <c r="F56" s="115"/>
      <c r="J56" s="90" t="s">
        <v>92</v>
      </c>
      <c r="K56" s="182">
        <f>+K55</f>
        <v>75000</v>
      </c>
      <c r="L56" s="182"/>
      <c r="M56" s="182"/>
      <c r="N56" s="182"/>
      <c r="O56" s="183"/>
      <c r="P56" s="183">
        <f t="shared" ref="P56:P66" si="0">+SUM(K56:O56)</f>
        <v>75000</v>
      </c>
      <c r="Q56" s="183">
        <v>2364</v>
      </c>
      <c r="R56" s="183">
        <f t="shared" ref="R56:R66" si="1">+P56-Q56</f>
        <v>72636</v>
      </c>
      <c r="T56" s="90" t="s">
        <v>92</v>
      </c>
      <c r="U56" s="183">
        <v>75000</v>
      </c>
      <c r="V56" s="183"/>
      <c r="W56" s="183"/>
      <c r="X56" s="183"/>
      <c r="Y56" s="183"/>
      <c r="Z56" s="183">
        <f t="shared" ref="Z56:Z66" si="2">+SUM(U56:Y56)</f>
        <v>75000</v>
      </c>
      <c r="AA56" s="183">
        <v>19193</v>
      </c>
      <c r="AB56" s="183">
        <f t="shared" ref="AB56:AB66" si="3">+Z56-AA56</f>
        <v>55807</v>
      </c>
      <c r="AD56" s="90" t="s">
        <v>92</v>
      </c>
      <c r="AE56" s="183">
        <v>100000</v>
      </c>
      <c r="AF56" s="183"/>
      <c r="AG56" s="183"/>
      <c r="AH56" s="183"/>
      <c r="AI56" s="183"/>
      <c r="AJ56" s="183">
        <f t="shared" ref="AJ56:AJ66" si="4">+SUM(AE56:AI56)</f>
        <v>100000</v>
      </c>
      <c r="AK56" s="183">
        <v>14950</v>
      </c>
      <c r="AL56" s="183">
        <f t="shared" ref="AL56:AL66" si="5">+AJ56-AK56</f>
        <v>85050</v>
      </c>
    </row>
    <row r="57" spans="1:38" ht="16.5" customHeight="1">
      <c r="A57" s="134"/>
      <c r="B57" s="117"/>
      <c r="C57" s="117"/>
      <c r="D57" s="141"/>
      <c r="E57" s="148"/>
      <c r="F57" s="115">
        <f>+SUM(E52:E57)</f>
        <v>310000</v>
      </c>
      <c r="J57" s="90" t="s">
        <v>93</v>
      </c>
      <c r="K57" s="182">
        <f t="shared" ref="K57:K66" si="6">+K56</f>
        <v>75000</v>
      </c>
      <c r="L57" s="182"/>
      <c r="M57" s="182"/>
      <c r="N57" s="182"/>
      <c r="O57" s="183"/>
      <c r="P57" s="183">
        <f t="shared" si="0"/>
        <v>75000</v>
      </c>
      <c r="Q57" s="183">
        <v>2364</v>
      </c>
      <c r="R57" s="183">
        <f t="shared" si="1"/>
        <v>72636</v>
      </c>
      <c r="T57" s="90" t="s">
        <v>93</v>
      </c>
      <c r="U57" s="183">
        <v>75000</v>
      </c>
      <c r="V57" s="183"/>
      <c r="W57" s="183"/>
      <c r="X57" s="183"/>
      <c r="Y57" s="183"/>
      <c r="Z57" s="183">
        <f t="shared" si="2"/>
        <v>75000</v>
      </c>
      <c r="AA57" s="183">
        <v>19193</v>
      </c>
      <c r="AB57" s="183">
        <f t="shared" si="3"/>
        <v>55807</v>
      </c>
      <c r="AD57" s="90" t="s">
        <v>93</v>
      </c>
      <c r="AE57" s="183">
        <v>100000</v>
      </c>
      <c r="AF57" s="183"/>
      <c r="AG57" s="183"/>
      <c r="AH57" s="183"/>
      <c r="AI57" s="183"/>
      <c r="AJ57" s="183">
        <f t="shared" si="4"/>
        <v>100000</v>
      </c>
      <c r="AK57" s="183">
        <v>14950</v>
      </c>
      <c r="AL57" s="183">
        <f t="shared" si="5"/>
        <v>85050</v>
      </c>
    </row>
    <row r="58" spans="1:38">
      <c r="A58" s="253" t="s">
        <v>94</v>
      </c>
      <c r="B58" s="254"/>
      <c r="C58" s="254"/>
      <c r="D58" s="149"/>
      <c r="E58" s="150"/>
      <c r="F58" s="151">
        <f>+F50-F57</f>
        <v>2488508</v>
      </c>
      <c r="J58" s="90" t="s">
        <v>95</v>
      </c>
      <c r="K58" s="182">
        <f t="shared" si="6"/>
        <v>75000</v>
      </c>
      <c r="L58" s="182"/>
      <c r="M58" s="182"/>
      <c r="N58" s="182"/>
      <c r="O58" s="183"/>
      <c r="P58" s="183">
        <f t="shared" si="0"/>
        <v>75000</v>
      </c>
      <c r="Q58" s="183">
        <v>2364</v>
      </c>
      <c r="R58" s="183">
        <f t="shared" si="1"/>
        <v>72636</v>
      </c>
      <c r="T58" s="90" t="s">
        <v>95</v>
      </c>
      <c r="U58" s="183">
        <v>75000</v>
      </c>
      <c r="V58" s="183"/>
      <c r="W58" s="183"/>
      <c r="X58" s="183"/>
      <c r="Y58" s="183"/>
      <c r="Z58" s="183">
        <f t="shared" si="2"/>
        <v>75000</v>
      </c>
      <c r="AA58" s="183">
        <v>19193</v>
      </c>
      <c r="AB58" s="183">
        <f t="shared" si="3"/>
        <v>55807</v>
      </c>
      <c r="AD58" s="90" t="s">
        <v>95</v>
      </c>
      <c r="AE58" s="183">
        <v>100000</v>
      </c>
      <c r="AF58" s="183"/>
      <c r="AG58" s="183"/>
      <c r="AH58" s="183"/>
      <c r="AI58" s="183"/>
      <c r="AJ58" s="183">
        <f t="shared" si="4"/>
        <v>100000</v>
      </c>
      <c r="AK58" s="183">
        <v>14950</v>
      </c>
      <c r="AL58" s="183">
        <f t="shared" si="5"/>
        <v>85050</v>
      </c>
    </row>
    <row r="59" spans="1:38">
      <c r="A59" s="116"/>
      <c r="B59" s="117"/>
      <c r="C59" s="117"/>
      <c r="D59" s="117"/>
      <c r="E59" s="152"/>
      <c r="F59" s="153"/>
      <c r="J59" s="90" t="s">
        <v>96</v>
      </c>
      <c r="K59" s="182">
        <f t="shared" si="6"/>
        <v>75000</v>
      </c>
      <c r="L59" s="182"/>
      <c r="M59" s="182"/>
      <c r="N59" s="182"/>
      <c r="O59" s="183"/>
      <c r="P59" s="183">
        <f t="shared" si="0"/>
        <v>75000</v>
      </c>
      <c r="Q59" s="183">
        <v>2364</v>
      </c>
      <c r="R59" s="183">
        <f t="shared" si="1"/>
        <v>72636</v>
      </c>
      <c r="T59" s="90" t="s">
        <v>96</v>
      </c>
      <c r="U59" s="183">
        <v>75000</v>
      </c>
      <c r="V59" s="183"/>
      <c r="W59" s="183"/>
      <c r="X59" s="183"/>
      <c r="Y59" s="183"/>
      <c r="Z59" s="183">
        <f t="shared" si="2"/>
        <v>75000</v>
      </c>
      <c r="AA59" s="183">
        <v>19193</v>
      </c>
      <c r="AB59" s="183">
        <f t="shared" si="3"/>
        <v>55807</v>
      </c>
      <c r="AD59" s="90" t="s">
        <v>96</v>
      </c>
      <c r="AE59" s="183">
        <v>100000</v>
      </c>
      <c r="AF59" s="183"/>
      <c r="AG59" s="183"/>
      <c r="AH59" s="183"/>
      <c r="AI59" s="183"/>
      <c r="AJ59" s="183">
        <f t="shared" si="4"/>
        <v>100000</v>
      </c>
      <c r="AK59" s="183">
        <v>14950</v>
      </c>
      <c r="AL59" s="183">
        <f t="shared" si="5"/>
        <v>85050</v>
      </c>
    </row>
    <row r="60" spans="1:38" ht="12.75">
      <c r="A60" s="134" t="s">
        <v>97</v>
      </c>
      <c r="B60" s="117"/>
      <c r="C60" s="117"/>
      <c r="D60" s="117"/>
      <c r="E60" s="115"/>
      <c r="F60" s="154">
        <f>+SUM(12500+100000)+(F58-1000000)*30%</f>
        <v>559052.39999999991</v>
      </c>
      <c r="J60" s="90" t="s">
        <v>98</v>
      </c>
      <c r="K60" s="182">
        <f t="shared" si="6"/>
        <v>75000</v>
      </c>
      <c r="L60" s="182"/>
      <c r="M60" s="182"/>
      <c r="N60" s="182"/>
      <c r="O60" s="183"/>
      <c r="P60" s="183">
        <f t="shared" si="0"/>
        <v>75000</v>
      </c>
      <c r="Q60" s="183">
        <v>2364</v>
      </c>
      <c r="R60" s="183">
        <f t="shared" si="1"/>
        <v>72636</v>
      </c>
      <c r="T60" s="90" t="s">
        <v>98</v>
      </c>
      <c r="U60" s="183">
        <v>75000</v>
      </c>
      <c r="V60" s="183"/>
      <c r="W60" s="183"/>
      <c r="X60" s="183"/>
      <c r="Y60" s="183"/>
      <c r="Z60" s="183">
        <f t="shared" si="2"/>
        <v>75000</v>
      </c>
      <c r="AA60" s="183">
        <v>19193</v>
      </c>
      <c r="AB60" s="183">
        <f t="shared" si="3"/>
        <v>55807</v>
      </c>
      <c r="AD60" s="90" t="s">
        <v>98</v>
      </c>
      <c r="AE60" s="183">
        <v>100000</v>
      </c>
      <c r="AF60" s="183"/>
      <c r="AG60" s="183"/>
      <c r="AH60" s="183"/>
      <c r="AI60" s="183"/>
      <c r="AJ60" s="183">
        <f t="shared" si="4"/>
        <v>100000</v>
      </c>
      <c r="AK60" s="183">
        <v>14950</v>
      </c>
      <c r="AL60" s="183">
        <f t="shared" si="5"/>
        <v>85050</v>
      </c>
    </row>
    <row r="61" spans="1:38">
      <c r="A61" s="155" t="s">
        <v>99</v>
      </c>
      <c r="B61" s="117"/>
      <c r="C61" s="117"/>
      <c r="D61" s="117"/>
      <c r="E61" s="146">
        <f>+F60</f>
        <v>559052.39999999991</v>
      </c>
      <c r="F61" s="154"/>
      <c r="J61" s="90" t="s">
        <v>100</v>
      </c>
      <c r="K61" s="182">
        <f t="shared" si="6"/>
        <v>75000</v>
      </c>
      <c r="L61" s="182"/>
      <c r="M61" s="182"/>
      <c r="N61" s="182"/>
      <c r="O61" s="183"/>
      <c r="P61" s="183">
        <f t="shared" si="0"/>
        <v>75000</v>
      </c>
      <c r="Q61" s="183">
        <v>2364</v>
      </c>
      <c r="R61" s="183">
        <f t="shared" si="1"/>
        <v>72636</v>
      </c>
      <c r="T61" s="90" t="s">
        <v>100</v>
      </c>
      <c r="U61" s="183">
        <v>75000</v>
      </c>
      <c r="V61" s="183"/>
      <c r="W61" s="183"/>
      <c r="X61" s="183"/>
      <c r="Y61" s="183"/>
      <c r="Z61" s="183">
        <f t="shared" si="2"/>
        <v>75000</v>
      </c>
      <c r="AA61" s="183">
        <v>19193</v>
      </c>
      <c r="AB61" s="183">
        <f t="shared" si="3"/>
        <v>55807</v>
      </c>
      <c r="AD61" s="90" t="s">
        <v>100</v>
      </c>
      <c r="AE61" s="183">
        <v>100000</v>
      </c>
      <c r="AF61" s="183"/>
      <c r="AG61" s="183"/>
      <c r="AH61" s="183"/>
      <c r="AI61" s="183"/>
      <c r="AJ61" s="183">
        <f t="shared" si="4"/>
        <v>100000</v>
      </c>
      <c r="AK61" s="183">
        <v>14950</v>
      </c>
      <c r="AL61" s="183">
        <f t="shared" si="5"/>
        <v>85050</v>
      </c>
    </row>
    <row r="62" spans="1:38">
      <c r="A62" s="155"/>
      <c r="B62" s="117"/>
      <c r="C62" s="117"/>
      <c r="D62" s="117"/>
      <c r="E62" s="146"/>
      <c r="F62" s="154">
        <f>E61+E62</f>
        <v>559052.39999999991</v>
      </c>
      <c r="J62" s="90" t="s">
        <v>101</v>
      </c>
      <c r="K62" s="182">
        <f t="shared" si="6"/>
        <v>75000</v>
      </c>
      <c r="L62" s="182"/>
      <c r="M62" s="182"/>
      <c r="N62" s="182"/>
      <c r="O62" s="183"/>
      <c r="P62" s="183">
        <f t="shared" si="0"/>
        <v>75000</v>
      </c>
      <c r="Q62" s="183">
        <v>2364</v>
      </c>
      <c r="R62" s="183">
        <f t="shared" si="1"/>
        <v>72636</v>
      </c>
      <c r="T62" s="90" t="s">
        <v>101</v>
      </c>
      <c r="U62" s="183">
        <v>75000</v>
      </c>
      <c r="V62" s="183"/>
      <c r="W62" s="183"/>
      <c r="X62" s="183"/>
      <c r="Y62" s="183"/>
      <c r="Z62" s="183">
        <f t="shared" si="2"/>
        <v>75000</v>
      </c>
      <c r="AA62" s="183">
        <v>19193</v>
      </c>
      <c r="AB62" s="183">
        <f t="shared" si="3"/>
        <v>55807</v>
      </c>
      <c r="AD62" s="90" t="s">
        <v>101</v>
      </c>
      <c r="AE62" s="183">
        <v>100000</v>
      </c>
      <c r="AF62" s="183"/>
      <c r="AG62" s="183"/>
      <c r="AH62" s="183"/>
      <c r="AI62" s="183"/>
      <c r="AJ62" s="183">
        <f t="shared" si="4"/>
        <v>100000</v>
      </c>
      <c r="AK62" s="183">
        <v>14950</v>
      </c>
      <c r="AL62" s="183">
        <f t="shared" si="5"/>
        <v>85050</v>
      </c>
    </row>
    <row r="63" spans="1:38">
      <c r="A63" s="155" t="s">
        <v>102</v>
      </c>
      <c r="B63" s="117"/>
      <c r="C63" s="117"/>
      <c r="D63" s="117"/>
      <c r="E63" s="146"/>
      <c r="F63" s="154">
        <v>0</v>
      </c>
      <c r="J63" s="90" t="s">
        <v>103</v>
      </c>
      <c r="K63" s="182">
        <f t="shared" si="6"/>
        <v>75000</v>
      </c>
      <c r="L63" s="182"/>
      <c r="M63" s="182"/>
      <c r="N63" s="182"/>
      <c r="O63" s="183"/>
      <c r="P63" s="183">
        <f t="shared" si="0"/>
        <v>75000</v>
      </c>
      <c r="Q63" s="183">
        <v>2364</v>
      </c>
      <c r="R63" s="183">
        <f t="shared" si="1"/>
        <v>72636</v>
      </c>
      <c r="T63" s="90" t="s">
        <v>103</v>
      </c>
      <c r="U63" s="183">
        <v>75000</v>
      </c>
      <c r="V63" s="183"/>
      <c r="W63" s="183"/>
      <c r="X63" s="183"/>
      <c r="Y63" s="183"/>
      <c r="Z63" s="183">
        <f t="shared" si="2"/>
        <v>75000</v>
      </c>
      <c r="AA63" s="183">
        <v>19193</v>
      </c>
      <c r="AB63" s="183">
        <f t="shared" si="3"/>
        <v>55807</v>
      </c>
      <c r="AD63" s="90" t="s">
        <v>103</v>
      </c>
      <c r="AE63" s="183">
        <v>100000</v>
      </c>
      <c r="AF63" s="183"/>
      <c r="AG63" s="183"/>
      <c r="AH63" s="183"/>
      <c r="AI63" s="183"/>
      <c r="AJ63" s="183">
        <f t="shared" si="4"/>
        <v>100000</v>
      </c>
      <c r="AK63" s="183">
        <v>14950</v>
      </c>
      <c r="AL63" s="183">
        <f t="shared" si="5"/>
        <v>85050</v>
      </c>
    </row>
    <row r="64" spans="1:38">
      <c r="A64" s="155" t="s">
        <v>104</v>
      </c>
      <c r="B64" s="117"/>
      <c r="C64" s="117"/>
      <c r="D64" s="117"/>
      <c r="E64" s="146"/>
      <c r="F64" s="154">
        <f>+F62-F63</f>
        <v>559052.39999999991</v>
      </c>
      <c r="J64" s="90" t="s">
        <v>105</v>
      </c>
      <c r="K64" s="182">
        <f t="shared" si="6"/>
        <v>75000</v>
      </c>
      <c r="L64" s="182"/>
      <c r="M64" s="182"/>
      <c r="N64" s="182"/>
      <c r="O64" s="183"/>
      <c r="P64" s="183">
        <f t="shared" si="0"/>
        <v>75000</v>
      </c>
      <c r="Q64" s="183">
        <v>2364</v>
      </c>
      <c r="R64" s="183">
        <f t="shared" si="1"/>
        <v>72636</v>
      </c>
      <c r="T64" s="90" t="s">
        <v>105</v>
      </c>
      <c r="U64" s="183">
        <v>75000</v>
      </c>
      <c r="V64" s="183"/>
      <c r="W64" s="183"/>
      <c r="X64" s="183"/>
      <c r="Y64" s="183"/>
      <c r="Z64" s="183">
        <f t="shared" si="2"/>
        <v>75000</v>
      </c>
      <c r="AA64" s="183">
        <v>19193</v>
      </c>
      <c r="AB64" s="183">
        <f t="shared" si="3"/>
        <v>55807</v>
      </c>
      <c r="AD64" s="90" t="s">
        <v>105</v>
      </c>
      <c r="AE64" s="183">
        <v>100000</v>
      </c>
      <c r="AF64" s="183"/>
      <c r="AG64" s="183"/>
      <c r="AH64" s="183"/>
      <c r="AI64" s="183"/>
      <c r="AJ64" s="183">
        <f t="shared" si="4"/>
        <v>100000</v>
      </c>
      <c r="AK64" s="183">
        <v>14950</v>
      </c>
      <c r="AL64" s="183">
        <f t="shared" si="5"/>
        <v>85050</v>
      </c>
    </row>
    <row r="65" spans="1:39">
      <c r="A65" s="155" t="s">
        <v>106</v>
      </c>
      <c r="B65" s="117"/>
      <c r="C65" s="117"/>
      <c r="D65" s="117"/>
      <c r="E65" s="146"/>
      <c r="F65" s="154">
        <f>+F64*4%</f>
        <v>22362.095999999998</v>
      </c>
      <c r="J65" s="90" t="s">
        <v>107</v>
      </c>
      <c r="K65" s="182">
        <f t="shared" si="6"/>
        <v>75000</v>
      </c>
      <c r="L65" s="182"/>
      <c r="M65" s="182"/>
      <c r="N65" s="182"/>
      <c r="O65" s="183"/>
      <c r="P65" s="183">
        <f t="shared" si="0"/>
        <v>75000</v>
      </c>
      <c r="Q65" s="183">
        <v>2364</v>
      </c>
      <c r="R65" s="183">
        <f t="shared" si="1"/>
        <v>72636</v>
      </c>
      <c r="T65" s="90" t="s">
        <v>107</v>
      </c>
      <c r="U65" s="183">
        <v>75000</v>
      </c>
      <c r="V65" s="183"/>
      <c r="W65" s="183"/>
      <c r="X65" s="183"/>
      <c r="Y65" s="183"/>
      <c r="Z65" s="183">
        <f t="shared" si="2"/>
        <v>75000</v>
      </c>
      <c r="AA65" s="183">
        <v>19193</v>
      </c>
      <c r="AB65" s="183">
        <f t="shared" si="3"/>
        <v>55807</v>
      </c>
      <c r="AD65" s="90" t="s">
        <v>107</v>
      </c>
      <c r="AE65" s="183">
        <v>100000</v>
      </c>
      <c r="AF65" s="183"/>
      <c r="AG65" s="183"/>
      <c r="AH65" s="183"/>
      <c r="AI65" s="183"/>
      <c r="AJ65" s="183">
        <f t="shared" si="4"/>
        <v>100000</v>
      </c>
      <c r="AK65" s="183">
        <v>14950</v>
      </c>
      <c r="AL65" s="183">
        <f t="shared" si="5"/>
        <v>85050</v>
      </c>
    </row>
    <row r="66" spans="1:39">
      <c r="A66" s="155"/>
      <c r="B66" s="117"/>
      <c r="C66" s="117"/>
      <c r="D66" s="117"/>
      <c r="E66" s="185"/>
      <c r="F66" s="186"/>
      <c r="J66" s="90" t="s">
        <v>108</v>
      </c>
      <c r="K66" s="182">
        <f t="shared" si="6"/>
        <v>75000</v>
      </c>
      <c r="L66" s="182"/>
      <c r="M66" s="182"/>
      <c r="N66" s="182"/>
      <c r="O66" s="183"/>
      <c r="P66" s="183">
        <f t="shared" si="0"/>
        <v>75000</v>
      </c>
      <c r="Q66" s="183">
        <v>2364</v>
      </c>
      <c r="R66" s="183">
        <f t="shared" si="1"/>
        <v>72636</v>
      </c>
      <c r="T66" s="90" t="s">
        <v>108</v>
      </c>
      <c r="U66" s="183">
        <v>75000</v>
      </c>
      <c r="V66" s="183"/>
      <c r="W66" s="183"/>
      <c r="X66" s="183"/>
      <c r="Y66" s="183"/>
      <c r="Z66" s="183">
        <f t="shared" si="2"/>
        <v>75000</v>
      </c>
      <c r="AA66" s="183">
        <v>19193</v>
      </c>
      <c r="AB66" s="183">
        <f t="shared" si="3"/>
        <v>55807</v>
      </c>
      <c r="AD66" s="90" t="s">
        <v>108</v>
      </c>
      <c r="AE66" s="183">
        <v>100000</v>
      </c>
      <c r="AF66" s="183"/>
      <c r="AG66" s="183"/>
      <c r="AH66" s="183"/>
      <c r="AI66" s="183"/>
      <c r="AJ66" s="183">
        <f t="shared" si="4"/>
        <v>100000</v>
      </c>
      <c r="AK66" s="183">
        <v>14950</v>
      </c>
      <c r="AL66" s="183">
        <f t="shared" si="5"/>
        <v>85050</v>
      </c>
    </row>
    <row r="67" spans="1:39">
      <c r="A67" s="52" t="s">
        <v>109</v>
      </c>
      <c r="B67" s="42"/>
      <c r="C67" s="42"/>
      <c r="D67" s="187"/>
      <c r="E67" s="188"/>
      <c r="F67" s="189">
        <f>+F64+F65</f>
        <v>581414.49599999993</v>
      </c>
      <c r="J67" s="209" t="s">
        <v>110</v>
      </c>
      <c r="K67" s="210">
        <f>+SUM(K55:K66)</f>
        <v>900000</v>
      </c>
      <c r="L67" s="210">
        <f t="shared" ref="L67:R67" si="7">+SUM(L55:L66)</f>
        <v>0</v>
      </c>
      <c r="M67" s="210">
        <f t="shared" si="7"/>
        <v>0</v>
      </c>
      <c r="N67" s="210">
        <f t="shared" si="7"/>
        <v>0</v>
      </c>
      <c r="O67" s="211">
        <f t="shared" si="7"/>
        <v>0</v>
      </c>
      <c r="P67" s="211">
        <f t="shared" si="7"/>
        <v>900000</v>
      </c>
      <c r="Q67" s="211">
        <f t="shared" si="7"/>
        <v>28604</v>
      </c>
      <c r="R67" s="211">
        <f t="shared" si="7"/>
        <v>871396</v>
      </c>
      <c r="T67" s="209" t="s">
        <v>110</v>
      </c>
      <c r="U67" s="211">
        <f>+SUM(U55:U66)</f>
        <v>825000</v>
      </c>
      <c r="V67" s="211">
        <f t="shared" ref="V67:AB67" si="8">+SUM(V55:V66)</f>
        <v>0</v>
      </c>
      <c r="W67" s="211">
        <f t="shared" si="8"/>
        <v>0</v>
      </c>
      <c r="X67" s="211">
        <f t="shared" si="8"/>
        <v>0</v>
      </c>
      <c r="Y67" s="211">
        <f t="shared" si="8"/>
        <v>0</v>
      </c>
      <c r="Z67" s="211">
        <f t="shared" si="8"/>
        <v>825000</v>
      </c>
      <c r="AA67" s="211">
        <f t="shared" si="8"/>
        <v>211123</v>
      </c>
      <c r="AB67" s="211">
        <f t="shared" si="8"/>
        <v>613877</v>
      </c>
      <c r="AD67" s="209" t="s">
        <v>110</v>
      </c>
      <c r="AE67" s="211">
        <f>+SUM(AE55:AE66)</f>
        <v>1200000</v>
      </c>
      <c r="AF67" s="211">
        <f t="shared" ref="AF67:AL67" si="9">+SUM(AF55:AF66)</f>
        <v>0</v>
      </c>
      <c r="AG67" s="211">
        <f t="shared" si="9"/>
        <v>0</v>
      </c>
      <c r="AH67" s="211">
        <f t="shared" si="9"/>
        <v>0</v>
      </c>
      <c r="AI67" s="211">
        <f t="shared" si="9"/>
        <v>0</v>
      </c>
      <c r="AJ67" s="211">
        <f t="shared" si="9"/>
        <v>1200000</v>
      </c>
      <c r="AK67" s="211">
        <f t="shared" si="9"/>
        <v>179400</v>
      </c>
      <c r="AL67" s="211">
        <f t="shared" si="9"/>
        <v>1020600</v>
      </c>
      <c r="AM67" s="223">
        <f>+AJ67+Z67+P67</f>
        <v>2925000</v>
      </c>
    </row>
    <row r="68" spans="1:39">
      <c r="A68" s="155" t="s">
        <v>111</v>
      </c>
      <c r="B68" s="117"/>
      <c r="C68" s="117"/>
      <c r="D68" s="141"/>
      <c r="E68" s="146"/>
      <c r="F68" s="115"/>
    </row>
    <row r="69" spans="1:39" ht="14.25">
      <c r="A69" s="242" t="s">
        <v>112</v>
      </c>
      <c r="B69" s="243"/>
      <c r="C69" s="190" t="s">
        <v>113</v>
      </c>
      <c r="D69" s="191"/>
      <c r="E69" s="192"/>
      <c r="F69" s="145">
        <f>+F67</f>
        <v>581414.49599999993</v>
      </c>
      <c r="J69" s="138" t="s">
        <v>114</v>
      </c>
      <c r="P69" s="89"/>
      <c r="Q69" s="89"/>
      <c r="R69" s="89"/>
      <c r="S69" s="89"/>
    </row>
    <row r="70" spans="1:39">
      <c r="A70" s="155" t="s">
        <v>115</v>
      </c>
      <c r="B70" s="117"/>
      <c r="C70" s="117"/>
      <c r="D70" s="141"/>
      <c r="E70" s="146">
        <f>+Q67</f>
        <v>28604</v>
      </c>
      <c r="F70" s="193">
        <f>+SUM(E70:E77)</f>
        <v>532364</v>
      </c>
      <c r="K70" s="173" t="s">
        <v>116</v>
      </c>
      <c r="L70" s="173" t="s">
        <v>117</v>
      </c>
      <c r="M70" s="173" t="s">
        <v>118</v>
      </c>
    </row>
    <row r="71" spans="1:39">
      <c r="A71" s="155" t="s">
        <v>119</v>
      </c>
      <c r="B71" s="117"/>
      <c r="C71" s="117"/>
      <c r="D71" s="141"/>
      <c r="E71" s="146">
        <f>+AA67</f>
        <v>211123</v>
      </c>
      <c r="F71" s="194"/>
      <c r="J71" s="90" t="s">
        <v>120</v>
      </c>
      <c r="K71" s="88">
        <v>1052400</v>
      </c>
      <c r="L71" s="88">
        <v>703354</v>
      </c>
      <c r="M71" s="88">
        <v>349046</v>
      </c>
    </row>
    <row r="72" spans="1:39">
      <c r="A72" s="155" t="s">
        <v>121</v>
      </c>
      <c r="B72" s="117"/>
      <c r="C72" s="117"/>
      <c r="D72" s="141"/>
      <c r="E72" s="146">
        <f>+AK67</f>
        <v>179400</v>
      </c>
      <c r="F72" s="194"/>
    </row>
    <row r="73" spans="1:39">
      <c r="A73" s="155" t="s">
        <v>122</v>
      </c>
      <c r="B73" s="117"/>
      <c r="C73" s="117"/>
      <c r="D73" s="141"/>
      <c r="E73" s="146">
        <v>11597</v>
      </c>
      <c r="F73" s="115"/>
    </row>
    <row r="74" spans="1:39">
      <c r="A74" s="155" t="s">
        <v>123</v>
      </c>
      <c r="B74" s="117"/>
      <c r="C74" s="117"/>
      <c r="D74" s="141"/>
      <c r="E74" s="146">
        <v>0</v>
      </c>
      <c r="F74" s="115"/>
    </row>
    <row r="75" spans="1:39">
      <c r="A75" s="155" t="s">
        <v>124</v>
      </c>
      <c r="B75" s="117"/>
      <c r="C75" s="117"/>
      <c r="D75" s="141"/>
      <c r="E75" s="146">
        <f>2500+10000+10000</f>
        <v>22500</v>
      </c>
      <c r="F75" s="115"/>
    </row>
    <row r="76" spans="1:39">
      <c r="A76" s="155" t="s">
        <v>125</v>
      </c>
      <c r="B76" s="117"/>
      <c r="C76" s="117"/>
      <c r="D76" s="141"/>
      <c r="E76" s="146">
        <v>15990</v>
      </c>
      <c r="F76" s="115"/>
    </row>
    <row r="77" spans="1:39">
      <c r="A77" s="155" t="s">
        <v>126</v>
      </c>
      <c r="B77" s="117"/>
      <c r="C77" s="117"/>
      <c r="D77" s="141"/>
      <c r="E77" s="146">
        <v>63150</v>
      </c>
      <c r="F77" s="115"/>
    </row>
    <row r="78" spans="1:39">
      <c r="A78" s="242" t="s">
        <v>127</v>
      </c>
      <c r="B78" s="243"/>
      <c r="C78" s="243"/>
      <c r="D78" s="244"/>
      <c r="E78" s="144"/>
      <c r="F78" s="195">
        <f>+F69-F70</f>
        <v>49050.495999999926</v>
      </c>
      <c r="J78" s="138" t="s">
        <v>128</v>
      </c>
      <c r="K78" s="173"/>
      <c r="L78" s="173">
        <f>+SUM(L71:L72)</f>
        <v>703354</v>
      </c>
      <c r="M78" s="173">
        <f>+SUM(M71:M72)</f>
        <v>349046</v>
      </c>
    </row>
    <row r="79" spans="1:39">
      <c r="A79" s="134" t="s">
        <v>129</v>
      </c>
      <c r="B79" s="160"/>
      <c r="C79" s="161"/>
      <c r="D79" s="196"/>
      <c r="E79" s="146"/>
      <c r="F79" s="135"/>
      <c r="J79" s="138"/>
      <c r="K79" s="173"/>
      <c r="L79" s="173"/>
      <c r="M79" s="173"/>
    </row>
    <row r="80" spans="1:39">
      <c r="A80" s="134" t="s">
        <v>130</v>
      </c>
      <c r="B80" s="117"/>
      <c r="C80" s="117"/>
      <c r="D80" s="141"/>
      <c r="E80" s="146"/>
      <c r="F80" s="115"/>
      <c r="J80" s="90" t="s">
        <v>131</v>
      </c>
      <c r="L80" s="143">
        <f>+L78/2</f>
        <v>351677</v>
      </c>
      <c r="M80" s="143">
        <f>+M78/2</f>
        <v>174523</v>
      </c>
    </row>
    <row r="81" spans="1:19">
      <c r="A81" s="134" t="s">
        <v>132</v>
      </c>
      <c r="B81" s="117"/>
      <c r="C81" s="118"/>
      <c r="D81" s="141"/>
      <c r="E81" s="146"/>
      <c r="F81" s="115"/>
      <c r="J81" s="90" t="s">
        <v>133</v>
      </c>
      <c r="L81" s="143"/>
      <c r="M81" s="143">
        <v>0</v>
      </c>
    </row>
    <row r="82" spans="1:19">
      <c r="A82" s="134" t="s">
        <v>134</v>
      </c>
      <c r="B82" s="117"/>
      <c r="C82" s="117"/>
      <c r="D82" s="141"/>
      <c r="E82" s="146"/>
      <c r="F82" s="115">
        <f>+C79+C80+C81</f>
        <v>0</v>
      </c>
      <c r="J82" s="90" t="s">
        <v>135</v>
      </c>
      <c r="L82" s="143">
        <f>+L80</f>
        <v>351677</v>
      </c>
      <c r="M82" s="143">
        <f>+M80</f>
        <v>174523</v>
      </c>
    </row>
    <row r="83" spans="1:19" ht="12.75">
      <c r="A83" s="134" t="s">
        <v>136</v>
      </c>
      <c r="B83" s="117"/>
      <c r="C83" s="117"/>
      <c r="D83" s="197">
        <f>+C83*3%</f>
        <v>0</v>
      </c>
      <c r="E83" s="115"/>
      <c r="F83" s="115"/>
    </row>
    <row r="84" spans="1:19" ht="15">
      <c r="A84" s="134" t="s">
        <v>137</v>
      </c>
      <c r="B84" s="117"/>
      <c r="C84" s="198"/>
      <c r="D84" s="197"/>
      <c r="E84" s="115"/>
      <c r="F84" s="115"/>
      <c r="J84" t="s">
        <v>138</v>
      </c>
      <c r="K84" s="212"/>
      <c r="L84" s="212"/>
      <c r="M84" s="212"/>
      <c r="N84" s="212"/>
    </row>
    <row r="85" spans="1:19" ht="15">
      <c r="A85" s="134" t="s">
        <v>139</v>
      </c>
      <c r="B85" s="117"/>
      <c r="C85" s="118"/>
      <c r="D85" s="197">
        <f>+C85*1%</f>
        <v>0</v>
      </c>
      <c r="E85" s="199"/>
      <c r="F85" s="115">
        <f>E83+E84+E85</f>
        <v>0</v>
      </c>
      <c r="J85" t="s">
        <v>140</v>
      </c>
      <c r="K85" s="212"/>
      <c r="L85" s="212"/>
      <c r="M85" s="212"/>
      <c r="N85" s="212"/>
    </row>
    <row r="86" spans="1:19">
      <c r="A86" s="155"/>
      <c r="B86" s="117"/>
      <c r="C86" s="117"/>
      <c r="D86" s="141"/>
      <c r="E86" s="146"/>
      <c r="F86" s="115"/>
      <c r="J86"/>
      <c r="K86" s="212"/>
      <c r="L86" s="212"/>
      <c r="M86" s="212"/>
      <c r="N86" s="212"/>
    </row>
    <row r="87" spans="1:19" ht="21">
      <c r="A87" s="200" t="s">
        <v>141</v>
      </c>
      <c r="B87" s="201"/>
      <c r="C87" s="201"/>
      <c r="D87" s="149"/>
      <c r="E87" s="202"/>
      <c r="F87" s="203">
        <f>+F69-F70+F82</f>
        <v>49050.495999999926</v>
      </c>
      <c r="J87" s="245" t="s">
        <v>142</v>
      </c>
      <c r="K87" s="245"/>
      <c r="L87" s="245"/>
      <c r="M87" s="213"/>
      <c r="N87" s="214"/>
    </row>
    <row r="88" spans="1:19" ht="30">
      <c r="A88" s="204"/>
      <c r="B88" s="205"/>
      <c r="C88" s="206" t="str">
        <f>+B3</f>
        <v>Mrs.Bhawani</v>
      </c>
      <c r="D88" s="207"/>
      <c r="E88" s="208"/>
      <c r="F88" s="199"/>
      <c r="J88" s="215" t="s">
        <v>143</v>
      </c>
      <c r="K88" s="216" t="s">
        <v>144</v>
      </c>
      <c r="L88" s="216" t="s">
        <v>145</v>
      </c>
      <c r="M88" s="216" t="s">
        <v>146</v>
      </c>
      <c r="N88" s="216" t="s">
        <v>147</v>
      </c>
    </row>
    <row r="89" spans="1:19">
      <c r="J89" s="217">
        <v>43556</v>
      </c>
      <c r="K89" s="218">
        <v>17000</v>
      </c>
      <c r="L89" s="218">
        <v>22000</v>
      </c>
      <c r="M89" s="218"/>
      <c r="N89" s="219">
        <f>+SUM(K89:M89)</f>
        <v>39000</v>
      </c>
    </row>
    <row r="90" spans="1:19">
      <c r="J90" s="217">
        <v>43586</v>
      </c>
      <c r="K90" s="218">
        <v>17000</v>
      </c>
      <c r="L90" s="218">
        <v>22000</v>
      </c>
      <c r="M90" s="218"/>
      <c r="N90" s="219">
        <f t="shared" ref="N90:N100" si="10">+SUM(K90:M90)</f>
        <v>39000</v>
      </c>
    </row>
    <row r="91" spans="1:19">
      <c r="J91" s="217">
        <v>43617</v>
      </c>
      <c r="K91" s="218">
        <v>17000</v>
      </c>
      <c r="L91" s="218">
        <v>22000</v>
      </c>
      <c r="M91" s="218"/>
      <c r="N91" s="219">
        <f t="shared" si="10"/>
        <v>39000</v>
      </c>
    </row>
    <row r="92" spans="1:19">
      <c r="J92" s="217">
        <v>43647</v>
      </c>
      <c r="K92" s="218">
        <v>17000</v>
      </c>
      <c r="L92" s="218">
        <v>22000</v>
      </c>
      <c r="M92" s="218"/>
      <c r="N92" s="219">
        <f t="shared" si="10"/>
        <v>39000</v>
      </c>
    </row>
    <row r="93" spans="1:19">
      <c r="J93" s="217">
        <v>43678</v>
      </c>
      <c r="K93" s="218">
        <v>17000</v>
      </c>
      <c r="L93" s="218">
        <v>22000</v>
      </c>
      <c r="M93" s="218"/>
      <c r="N93" s="219">
        <f t="shared" si="10"/>
        <v>39000</v>
      </c>
    </row>
    <row r="94" spans="1:19" s="89" customFormat="1" ht="16.5" customHeight="1">
      <c r="A94" s="90"/>
      <c r="B94" s="90"/>
      <c r="C94" s="90"/>
      <c r="D94" s="90"/>
      <c r="E94" s="91"/>
      <c r="G94" s="90"/>
      <c r="H94" s="90"/>
      <c r="I94" s="90"/>
      <c r="J94" s="217">
        <v>43709</v>
      </c>
      <c r="K94" s="218">
        <v>17000</v>
      </c>
      <c r="L94" s="218">
        <v>22000</v>
      </c>
      <c r="M94" s="218"/>
      <c r="N94" s="219">
        <f t="shared" si="10"/>
        <v>39000</v>
      </c>
      <c r="O94" s="90"/>
      <c r="P94" s="90"/>
      <c r="Q94" s="90"/>
      <c r="R94" s="90"/>
      <c r="S94" s="90"/>
    </row>
    <row r="95" spans="1:19">
      <c r="J95" s="217">
        <v>43739</v>
      </c>
      <c r="K95" s="218">
        <v>17000</v>
      </c>
      <c r="L95" s="218">
        <v>22000</v>
      </c>
      <c r="M95" s="218"/>
      <c r="N95" s="219">
        <f t="shared" si="10"/>
        <v>39000</v>
      </c>
    </row>
    <row r="96" spans="1:19">
      <c r="J96" s="217">
        <v>43770</v>
      </c>
      <c r="K96" s="218">
        <v>17000</v>
      </c>
      <c r="L96" s="218">
        <v>22000</v>
      </c>
      <c r="M96" s="218"/>
      <c r="N96" s="219">
        <f t="shared" si="10"/>
        <v>39000</v>
      </c>
    </row>
    <row r="97" spans="10:14">
      <c r="J97" s="217">
        <v>43800</v>
      </c>
      <c r="K97" s="218">
        <v>17000</v>
      </c>
      <c r="L97" s="218">
        <v>22000</v>
      </c>
      <c r="M97" s="218"/>
      <c r="N97" s="219">
        <f t="shared" si="10"/>
        <v>39000</v>
      </c>
    </row>
    <row r="98" spans="10:14">
      <c r="J98" s="217">
        <v>43831</v>
      </c>
      <c r="K98" s="218">
        <v>17000</v>
      </c>
      <c r="L98" s="218">
        <v>22000</v>
      </c>
      <c r="M98" s="218"/>
      <c r="N98" s="219">
        <f t="shared" si="10"/>
        <v>39000</v>
      </c>
    </row>
    <row r="99" spans="10:14">
      <c r="J99" s="217">
        <v>43862</v>
      </c>
      <c r="K99" s="218">
        <v>17000</v>
      </c>
      <c r="L99" s="218">
        <v>22000</v>
      </c>
      <c r="M99" s="218"/>
      <c r="N99" s="219">
        <f t="shared" si="10"/>
        <v>39000</v>
      </c>
    </row>
    <row r="100" spans="10:14">
      <c r="J100" s="217">
        <v>43891</v>
      </c>
      <c r="K100" s="218">
        <v>17000</v>
      </c>
      <c r="L100" s="218">
        <v>22000</v>
      </c>
      <c r="M100" s="218"/>
      <c r="N100" s="219">
        <f t="shared" si="10"/>
        <v>39000</v>
      </c>
    </row>
    <row r="101" spans="10:14">
      <c r="J101" s="220" t="s">
        <v>147</v>
      </c>
      <c r="K101" s="221">
        <v>99475</v>
      </c>
      <c r="L101" s="221">
        <v>132000</v>
      </c>
      <c r="M101" s="222">
        <f>+SUM(M89:M100)</f>
        <v>0</v>
      </c>
      <c r="N101" s="221">
        <f>+SUM(N89:N100)</f>
        <v>468000</v>
      </c>
    </row>
  </sheetData>
  <mergeCells count="18">
    <mergeCell ref="A69:B69"/>
    <mergeCell ref="A78:D78"/>
    <mergeCell ref="J87:L87"/>
    <mergeCell ref="J13:O13"/>
    <mergeCell ref="A20:D20"/>
    <mergeCell ref="A45:D45"/>
    <mergeCell ref="A50:D50"/>
    <mergeCell ref="A58:C58"/>
    <mergeCell ref="B7:C7"/>
    <mergeCell ref="B10:C10"/>
    <mergeCell ref="B11:C11"/>
    <mergeCell ref="A12:D12"/>
    <mergeCell ref="A13:D13"/>
    <mergeCell ref="A2:F2"/>
    <mergeCell ref="B3:C3"/>
    <mergeCell ref="B4:C4"/>
    <mergeCell ref="B5:C5"/>
    <mergeCell ref="B6:C6"/>
  </mergeCells>
  <printOptions horizontalCentered="1"/>
  <pageMargins left="0.26" right="0.25" top="0.32" bottom="0.26" header="0.2" footer="0.19"/>
  <pageSetup scale="25" orientation="landscape" blackAndWhite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9" workbookViewId="0">
      <selection activeCell="B2" sqref="B2:F33"/>
    </sheetView>
  </sheetViews>
  <sheetFormatPr defaultColWidth="9.140625" defaultRowHeight="16.5"/>
  <cols>
    <col min="1" max="1" width="9.140625" style="62"/>
    <col min="2" max="2" width="55.85546875" style="62" customWidth="1"/>
    <col min="3" max="3" width="21.7109375" style="62" customWidth="1"/>
    <col min="4" max="4" width="16.28515625" style="62" customWidth="1"/>
    <col min="5" max="6" width="11.7109375" style="62" hidden="1" customWidth="1"/>
    <col min="7" max="7" width="19.140625" style="63" customWidth="1"/>
    <col min="8" max="8" width="24" style="64" customWidth="1"/>
    <col min="9" max="16384" width="9.140625" style="62"/>
  </cols>
  <sheetData>
    <row r="1" spans="1:8" ht="16.5" customHeight="1">
      <c r="B1" s="255"/>
      <c r="C1" s="256"/>
      <c r="D1" s="256"/>
      <c r="E1" s="256"/>
      <c r="F1" s="256"/>
      <c r="G1" s="256"/>
      <c r="H1" s="257"/>
    </row>
    <row r="2" spans="1:8" ht="18.75">
      <c r="B2" s="1"/>
      <c r="C2" s="65"/>
      <c r="D2" s="258"/>
      <c r="E2" s="258"/>
      <c r="F2" s="258"/>
      <c r="G2" s="65"/>
      <c r="H2" s="3"/>
    </row>
    <row r="3" spans="1:8" ht="18.75">
      <c r="B3" s="66"/>
      <c r="C3" s="67"/>
      <c r="D3" s="68"/>
      <c r="E3" s="68"/>
      <c r="F3" s="68"/>
      <c r="G3" s="69"/>
      <c r="H3" s="7"/>
    </row>
    <row r="4" spans="1:8" ht="18.75">
      <c r="B4" s="66" t="s">
        <v>148</v>
      </c>
      <c r="C4" s="67"/>
      <c r="D4" s="68"/>
      <c r="E4" s="68"/>
      <c r="F4" s="68"/>
      <c r="G4" s="69"/>
      <c r="H4" s="7"/>
    </row>
    <row r="5" spans="1:8" ht="18.75">
      <c r="B5" s="70" t="s">
        <v>149</v>
      </c>
      <c r="C5" s="71"/>
      <c r="D5" s="72"/>
      <c r="E5" s="72"/>
      <c r="F5" s="72"/>
      <c r="G5" s="73"/>
      <c r="H5" s="7"/>
    </row>
    <row r="6" spans="1:8" ht="18.75">
      <c r="B6" s="74" t="s">
        <v>150</v>
      </c>
      <c r="C6" s="75"/>
      <c r="D6" s="72"/>
      <c r="E6" s="72"/>
      <c r="F6" s="72"/>
      <c r="G6" s="76"/>
      <c r="H6" s="12"/>
    </row>
    <row r="7" spans="1:8" ht="18.75">
      <c r="B7" s="66"/>
      <c r="C7" s="67"/>
      <c r="D7" s="259"/>
      <c r="E7" s="259"/>
      <c r="F7" s="259"/>
      <c r="G7" s="77"/>
      <c r="H7" s="12"/>
    </row>
    <row r="8" spans="1:8" ht="18.75">
      <c r="B8" s="66" t="s">
        <v>151</v>
      </c>
      <c r="C8" s="67"/>
      <c r="D8" s="78"/>
      <c r="E8" s="78"/>
      <c r="F8" s="78"/>
      <c r="G8" s="77"/>
      <c r="H8" s="12"/>
    </row>
    <row r="9" spans="1:8" ht="18.75">
      <c r="B9" s="66"/>
      <c r="C9" s="67"/>
      <c r="D9" s="79"/>
      <c r="E9" s="78"/>
      <c r="F9" s="78"/>
      <c r="G9" s="77"/>
      <c r="H9" s="12"/>
    </row>
    <row r="10" spans="1:8">
      <c r="A10" s="62">
        <v>1</v>
      </c>
      <c r="B10" s="80" t="s">
        <v>152</v>
      </c>
      <c r="C10" s="80" t="s">
        <v>153</v>
      </c>
      <c r="D10" s="80" t="s">
        <v>154</v>
      </c>
      <c r="E10" s="38"/>
      <c r="F10" s="38"/>
      <c r="G10" s="45"/>
      <c r="H10" s="81"/>
    </row>
    <row r="11" spans="1:8">
      <c r="B11" s="82"/>
      <c r="C11" s="82"/>
      <c r="D11" s="82"/>
      <c r="E11" s="83"/>
      <c r="F11" s="83"/>
    </row>
    <row r="12" spans="1:8">
      <c r="B12" s="82" t="s">
        <v>155</v>
      </c>
      <c r="C12" s="84" t="s">
        <v>156</v>
      </c>
      <c r="D12" s="82">
        <v>2605000</v>
      </c>
      <c r="E12" s="83"/>
      <c r="F12" s="83"/>
    </row>
    <row r="13" spans="1:8">
      <c r="B13" s="82"/>
      <c r="C13" s="84"/>
      <c r="D13" s="82"/>
      <c r="E13" s="83"/>
      <c r="F13" s="83"/>
    </row>
    <row r="14" spans="1:8">
      <c r="B14" s="82" t="s">
        <v>157</v>
      </c>
      <c r="C14" s="84"/>
      <c r="D14" s="82"/>
      <c r="E14" s="83"/>
      <c r="F14" s="83"/>
    </row>
    <row r="15" spans="1:8">
      <c r="B15" s="82" t="s">
        <v>158</v>
      </c>
      <c r="C15" s="84" t="s">
        <v>159</v>
      </c>
      <c r="D15" s="82">
        <v>3570000</v>
      </c>
      <c r="E15" s="83"/>
      <c r="F15" s="83"/>
    </row>
    <row r="16" spans="1:8">
      <c r="B16" s="82"/>
      <c r="C16" s="84"/>
      <c r="D16" s="82"/>
      <c r="E16" s="83"/>
      <c r="F16" s="83"/>
    </row>
    <row r="17" spans="2:6">
      <c r="B17" s="82" t="s">
        <v>160</v>
      </c>
      <c r="C17" s="84" t="s">
        <v>156</v>
      </c>
      <c r="D17" s="82">
        <v>1248000</v>
      </c>
      <c r="E17" s="83"/>
      <c r="F17" s="83"/>
    </row>
    <row r="18" spans="2:6">
      <c r="B18" s="82"/>
      <c r="C18" s="84"/>
      <c r="D18" s="82"/>
      <c r="E18" s="83"/>
      <c r="F18" s="83"/>
    </row>
    <row r="19" spans="2:6">
      <c r="B19" s="82" t="s">
        <v>161</v>
      </c>
      <c r="C19" s="84" t="s">
        <v>162</v>
      </c>
      <c r="D19" s="82">
        <v>8938882</v>
      </c>
      <c r="E19" s="83"/>
      <c r="F19" s="83"/>
    </row>
    <row r="20" spans="2:6">
      <c r="B20" s="82" t="s">
        <v>163</v>
      </c>
      <c r="C20" s="84" t="s">
        <v>164</v>
      </c>
      <c r="D20" s="82">
        <v>2605000</v>
      </c>
      <c r="E20" s="83"/>
      <c r="F20" s="83"/>
    </row>
    <row r="21" spans="2:6">
      <c r="B21" s="82" t="s">
        <v>165</v>
      </c>
      <c r="C21" s="84"/>
      <c r="D21" s="82"/>
      <c r="E21" s="83"/>
      <c r="F21" s="83"/>
    </row>
    <row r="22" spans="2:6">
      <c r="B22" s="82"/>
      <c r="C22" s="84"/>
      <c r="D22" s="82"/>
      <c r="E22" s="83"/>
      <c r="F22" s="83"/>
    </row>
    <row r="23" spans="2:6">
      <c r="B23" s="82" t="s">
        <v>166</v>
      </c>
      <c r="C23" s="84" t="s">
        <v>167</v>
      </c>
      <c r="D23" s="82">
        <v>3039220.05</v>
      </c>
      <c r="E23" s="83"/>
      <c r="F23" s="83"/>
    </row>
    <row r="24" spans="2:6">
      <c r="B24" s="82" t="s">
        <v>168</v>
      </c>
      <c r="C24" s="84">
        <v>2001</v>
      </c>
      <c r="D24" s="82">
        <v>1100000</v>
      </c>
      <c r="E24" s="83"/>
      <c r="F24" s="83"/>
    </row>
    <row r="25" spans="2:6">
      <c r="B25" s="82" t="s">
        <v>169</v>
      </c>
      <c r="C25" s="84"/>
      <c r="D25" s="82">
        <v>750000</v>
      </c>
      <c r="E25" s="83"/>
      <c r="F25" s="83"/>
    </row>
    <row r="26" spans="2:6">
      <c r="B26" s="82" t="s">
        <v>170</v>
      </c>
      <c r="C26" s="84"/>
      <c r="D26" s="82">
        <v>350000</v>
      </c>
      <c r="E26" s="83"/>
      <c r="F26" s="83"/>
    </row>
    <row r="27" spans="2:6">
      <c r="B27" s="82" t="s">
        <v>171</v>
      </c>
      <c r="C27" s="84"/>
      <c r="D27" s="82">
        <v>2500000</v>
      </c>
      <c r="E27" s="83"/>
      <c r="F27" s="83"/>
    </row>
    <row r="28" spans="2:6">
      <c r="B28" s="82" t="s">
        <v>172</v>
      </c>
      <c r="C28" s="84"/>
      <c r="D28" s="82">
        <v>500000</v>
      </c>
      <c r="E28" s="83"/>
      <c r="F28" s="83"/>
    </row>
    <row r="29" spans="2:6">
      <c r="B29" s="82" t="s">
        <v>173</v>
      </c>
      <c r="C29" s="84"/>
      <c r="D29" s="82">
        <v>391654</v>
      </c>
      <c r="E29" s="83"/>
      <c r="F29" s="83"/>
    </row>
    <row r="30" spans="2:6">
      <c r="B30" s="82" t="s">
        <v>174</v>
      </c>
      <c r="C30" s="84"/>
      <c r="D30" s="82">
        <v>2450000</v>
      </c>
      <c r="E30" s="83"/>
      <c r="F30" s="83"/>
    </row>
    <row r="31" spans="2:6">
      <c r="B31" s="82"/>
      <c r="C31" s="82"/>
      <c r="D31" s="82"/>
      <c r="E31" s="83"/>
      <c r="F31" s="83"/>
    </row>
    <row r="32" spans="2:6">
      <c r="B32" s="80" t="s">
        <v>175</v>
      </c>
      <c r="C32" s="85"/>
      <c r="D32" s="86">
        <f>SUM(D12:D31)</f>
        <v>30047756.050000001</v>
      </c>
      <c r="E32" s="83"/>
      <c r="F32" s="83"/>
    </row>
    <row r="33" spans="2:8">
      <c r="B33" s="83"/>
      <c r="C33" s="83"/>
      <c r="D33" s="83"/>
      <c r="E33" s="83"/>
      <c r="F33" s="83"/>
      <c r="H33" s="87"/>
    </row>
  </sheetData>
  <mergeCells count="3">
    <mergeCell ref="B1:H1"/>
    <mergeCell ref="D2:F2"/>
    <mergeCell ref="D7:F7"/>
  </mergeCells>
  <printOptions horizontalCentered="1"/>
  <pageMargins left="0.26" right="0.25" top="0.36" bottom="0.35" header="0.24" footer="0.19"/>
  <pageSetup scale="91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J12" sqref="J12"/>
    </sheetView>
  </sheetViews>
  <sheetFormatPr defaultColWidth="9" defaultRowHeight="15"/>
  <cols>
    <col min="1" max="1" width="21.5703125" customWidth="1"/>
    <col min="2" max="2" width="24.28515625" customWidth="1"/>
    <col min="3" max="3" width="2.28515625" customWidth="1"/>
    <col min="4" max="4" width="17.42578125" customWidth="1"/>
    <col min="5" max="5" width="12.7109375" customWidth="1"/>
    <col min="6" max="6" width="24.28515625" customWidth="1"/>
  </cols>
  <sheetData>
    <row r="1" spans="1:6" ht="18">
      <c r="A1" s="255" t="s">
        <v>0</v>
      </c>
      <c r="B1" s="256"/>
      <c r="C1" s="256"/>
      <c r="D1" s="256"/>
      <c r="E1" s="256"/>
      <c r="F1" s="257"/>
    </row>
    <row r="2" spans="1:6" ht="18.75">
      <c r="A2" s="1" t="s">
        <v>176</v>
      </c>
      <c r="B2" s="258" t="s">
        <v>177</v>
      </c>
      <c r="C2" s="258"/>
      <c r="D2" s="258"/>
      <c r="E2" s="2"/>
      <c r="F2" s="3"/>
    </row>
    <row r="3" spans="1:6" ht="18.75">
      <c r="A3" s="1" t="s">
        <v>3</v>
      </c>
      <c r="B3" s="4" t="s">
        <v>178</v>
      </c>
      <c r="C3" s="4"/>
      <c r="D3" s="5"/>
      <c r="E3" s="6" t="s">
        <v>8</v>
      </c>
      <c r="F3" s="7" t="s">
        <v>179</v>
      </c>
    </row>
    <row r="4" spans="1:6" ht="18.75">
      <c r="A4" s="1"/>
      <c r="B4" s="4" t="s">
        <v>180</v>
      </c>
      <c r="C4" s="4"/>
      <c r="D4" s="5"/>
      <c r="E4" s="6" t="s">
        <v>5</v>
      </c>
      <c r="F4" s="7" t="s">
        <v>181</v>
      </c>
    </row>
    <row r="5" spans="1:6" ht="18.75">
      <c r="A5" s="8" t="s">
        <v>10</v>
      </c>
      <c r="B5" s="9" t="s">
        <v>182</v>
      </c>
      <c r="C5" s="9"/>
      <c r="D5" s="2"/>
      <c r="E5" s="6" t="s">
        <v>12</v>
      </c>
      <c r="F5" s="7" t="s">
        <v>183</v>
      </c>
    </row>
    <row r="6" spans="1:6" ht="18.75">
      <c r="A6" s="1" t="s">
        <v>14</v>
      </c>
      <c r="B6" s="260" t="s">
        <v>15</v>
      </c>
      <c r="C6" s="260"/>
      <c r="D6" s="10"/>
      <c r="E6" s="11" t="s">
        <v>184</v>
      </c>
      <c r="F6" s="12"/>
    </row>
    <row r="7" spans="1:6" ht="18.75">
      <c r="A7" s="1" t="s">
        <v>16</v>
      </c>
      <c r="B7" s="261">
        <v>33231</v>
      </c>
      <c r="C7" s="261"/>
      <c r="D7" s="10"/>
      <c r="E7" s="11" t="s">
        <v>185</v>
      </c>
      <c r="F7" s="12" t="s">
        <v>186</v>
      </c>
    </row>
    <row r="8" spans="1:6" ht="18.75">
      <c r="A8" s="1" t="s">
        <v>187</v>
      </c>
      <c r="B8" s="13"/>
      <c r="C8" s="13"/>
      <c r="D8" s="10"/>
      <c r="E8" s="11"/>
      <c r="F8" s="12"/>
    </row>
    <row r="9" spans="1:6" ht="18.75">
      <c r="A9" s="1" t="s">
        <v>22</v>
      </c>
      <c r="B9" s="14" t="s">
        <v>188</v>
      </c>
      <c r="C9" s="13"/>
      <c r="D9" s="10"/>
      <c r="E9" s="11" t="s">
        <v>189</v>
      </c>
      <c r="F9" s="12" t="s">
        <v>190</v>
      </c>
    </row>
    <row r="10" spans="1:6" ht="18.75">
      <c r="A10" s="15" t="s">
        <v>24</v>
      </c>
      <c r="B10" s="262"/>
      <c r="C10" s="262"/>
      <c r="D10" s="16"/>
      <c r="E10" s="17"/>
      <c r="F10" s="18"/>
    </row>
    <row r="11" spans="1:6">
      <c r="A11" s="19"/>
      <c r="B11" s="20"/>
      <c r="C11" s="20"/>
      <c r="D11" s="20"/>
      <c r="E11" s="21"/>
      <c r="F11" s="22"/>
    </row>
    <row r="12" spans="1:6">
      <c r="A12" s="268" t="s">
        <v>191</v>
      </c>
      <c r="B12" s="269"/>
      <c r="C12" s="269"/>
      <c r="D12" s="269"/>
      <c r="E12" s="25"/>
      <c r="F12" s="22" t="s">
        <v>27</v>
      </c>
    </row>
    <row r="13" spans="1:6">
      <c r="A13" s="23"/>
      <c r="B13" s="24"/>
      <c r="C13" s="24"/>
      <c r="D13" s="24"/>
      <c r="E13" s="21"/>
      <c r="F13" s="22"/>
    </row>
    <row r="14" spans="1:6">
      <c r="A14" s="23" t="s">
        <v>30</v>
      </c>
      <c r="B14" s="24"/>
      <c r="C14" s="24"/>
      <c r="D14" s="24"/>
      <c r="E14" s="21">
        <f>3341800+50000</f>
        <v>3391800</v>
      </c>
      <c r="F14" s="22">
        <f>+E14+E16</f>
        <v>3441800</v>
      </c>
    </row>
    <row r="15" spans="1:6">
      <c r="A15" s="26"/>
      <c r="B15" s="27"/>
      <c r="C15" s="27"/>
      <c r="D15" s="28">
        <v>0</v>
      </c>
      <c r="E15" s="29"/>
      <c r="F15" s="30"/>
    </row>
    <row r="16" spans="1:6">
      <c r="A16" s="19" t="s">
        <v>192</v>
      </c>
      <c r="B16" s="20" t="s">
        <v>193</v>
      </c>
      <c r="C16" s="20"/>
      <c r="D16" s="31">
        <v>50000</v>
      </c>
      <c r="E16" s="31">
        <v>50000</v>
      </c>
      <c r="F16" s="22"/>
    </row>
    <row r="17" spans="1:6">
      <c r="A17" s="32"/>
      <c r="B17" s="33"/>
      <c r="C17" s="33"/>
      <c r="D17" s="33"/>
      <c r="E17" s="34"/>
      <c r="F17" s="35"/>
    </row>
    <row r="18" spans="1:6" ht="16.5">
      <c r="A18" s="270" t="s">
        <v>66</v>
      </c>
      <c r="B18" s="271"/>
      <c r="C18" s="271"/>
      <c r="D18" s="271"/>
      <c r="E18" s="36"/>
      <c r="F18" s="35"/>
    </row>
    <row r="19" spans="1:6" ht="16.5">
      <c r="A19" s="37" t="s">
        <v>194</v>
      </c>
      <c r="B19" s="38"/>
      <c r="C19" s="38"/>
      <c r="D19" s="38"/>
      <c r="E19" s="39"/>
      <c r="F19" s="40"/>
    </row>
    <row r="20" spans="1:6" ht="16.5">
      <c r="A20" s="37" t="s">
        <v>195</v>
      </c>
      <c r="B20" s="38"/>
      <c r="C20" s="38"/>
      <c r="D20" s="38"/>
      <c r="E20" s="39"/>
      <c r="F20" s="40"/>
    </row>
    <row r="21" spans="1:6" ht="16.5">
      <c r="A21" s="41"/>
      <c r="B21" s="42"/>
      <c r="C21" s="42"/>
      <c r="D21" s="42"/>
      <c r="E21" s="43"/>
      <c r="F21" s="44"/>
    </row>
    <row r="22" spans="1:6" ht="16.5">
      <c r="A22" s="19" t="s">
        <v>74</v>
      </c>
      <c r="B22" s="33"/>
      <c r="C22" s="33"/>
      <c r="D22" s="33"/>
      <c r="E22" s="45"/>
      <c r="F22" s="35"/>
    </row>
    <row r="23" spans="1:6">
      <c r="A23" s="19" t="s">
        <v>196</v>
      </c>
      <c r="B23" s="33"/>
      <c r="C23" s="33"/>
      <c r="D23" s="33"/>
      <c r="E23" s="46"/>
      <c r="F23" s="35">
        <v>150000</v>
      </c>
    </row>
    <row r="24" spans="1:6" ht="16.5">
      <c r="A24" s="47"/>
      <c r="B24" s="33"/>
      <c r="C24" s="33"/>
      <c r="D24" s="33"/>
      <c r="E24" s="45"/>
      <c r="F24" s="35"/>
    </row>
    <row r="25" spans="1:6" ht="16.5">
      <c r="A25" s="19" t="s">
        <v>197</v>
      </c>
      <c r="B25" s="33"/>
      <c r="C25" s="33"/>
      <c r="D25" s="33"/>
      <c r="E25" s="45"/>
      <c r="F25" s="35" t="s">
        <v>87</v>
      </c>
    </row>
    <row r="26" spans="1:6" ht="16.5">
      <c r="A26" s="19" t="s">
        <v>198</v>
      </c>
      <c r="B26" s="33"/>
      <c r="C26" s="33"/>
      <c r="D26" s="33"/>
      <c r="E26" s="45"/>
      <c r="F26" s="35">
        <v>25000</v>
      </c>
    </row>
    <row r="27" spans="1:6" ht="16.5">
      <c r="A27" s="19" t="s">
        <v>91</v>
      </c>
      <c r="B27" s="33"/>
      <c r="C27" s="33"/>
      <c r="D27" s="33"/>
      <c r="E27" s="45"/>
      <c r="F27" s="35"/>
    </row>
    <row r="28" spans="1:6" ht="16.5">
      <c r="A28" s="19" t="s">
        <v>88</v>
      </c>
      <c r="B28" s="33"/>
      <c r="C28" s="33"/>
      <c r="D28" s="33">
        <v>0</v>
      </c>
      <c r="E28" s="45"/>
      <c r="F28" s="35">
        <f>+SUM(E23:E28)</f>
        <v>0</v>
      </c>
    </row>
    <row r="29" spans="1:6" ht="16.5">
      <c r="A29" s="272" t="s">
        <v>94</v>
      </c>
      <c r="B29" s="273"/>
      <c r="C29" s="273"/>
      <c r="D29" s="42"/>
      <c r="E29" s="43"/>
      <c r="F29" s="44">
        <f>+F21-F23-F26</f>
        <v>-175000</v>
      </c>
    </row>
    <row r="30" spans="1:6">
      <c r="A30" s="48" t="s">
        <v>99</v>
      </c>
      <c r="B30" s="33"/>
      <c r="C30" s="33"/>
      <c r="D30" s="33"/>
      <c r="E30" s="46"/>
      <c r="F30" s="35"/>
    </row>
    <row r="31" spans="1:6">
      <c r="A31" s="48" t="s">
        <v>199</v>
      </c>
      <c r="B31" s="33"/>
      <c r="C31" s="33" t="s">
        <v>200</v>
      </c>
      <c r="D31" s="33"/>
      <c r="E31" s="46"/>
      <c r="F31" s="35"/>
    </row>
    <row r="32" spans="1:6">
      <c r="A32" s="48" t="s">
        <v>201</v>
      </c>
      <c r="B32" s="33"/>
      <c r="C32" s="33">
        <v>12500</v>
      </c>
      <c r="D32" s="33"/>
      <c r="E32" s="46"/>
      <c r="F32" s="35"/>
    </row>
    <row r="33" spans="1:6">
      <c r="A33" s="48" t="s">
        <v>202</v>
      </c>
      <c r="B33" s="33"/>
      <c r="C33" s="33">
        <v>100000</v>
      </c>
      <c r="D33" s="33"/>
      <c r="E33" s="46"/>
      <c r="F33" s="35"/>
    </row>
    <row r="34" spans="1:6" ht="16.5">
      <c r="A34" s="48" t="s">
        <v>203</v>
      </c>
      <c r="B34" s="33"/>
      <c r="C34" s="33">
        <f>+(F29-1000000)*0.3</f>
        <v>-352500</v>
      </c>
      <c r="D34" s="33"/>
      <c r="E34" s="45"/>
      <c r="F34" s="35">
        <f>+C32+C33+C34</f>
        <v>-240000</v>
      </c>
    </row>
    <row r="35" spans="1:6" ht="16.5">
      <c r="A35" s="48" t="s">
        <v>106</v>
      </c>
      <c r="B35" s="33"/>
      <c r="C35" s="33"/>
      <c r="D35" s="33"/>
      <c r="E35" s="45"/>
      <c r="F35" s="35">
        <f>+F34*4%</f>
        <v>-9600</v>
      </c>
    </row>
    <row r="36" spans="1:6" ht="16.5">
      <c r="A36" s="48"/>
      <c r="B36" s="33"/>
      <c r="C36" s="33"/>
      <c r="D36" s="33"/>
      <c r="E36" s="45"/>
      <c r="F36" s="35"/>
    </row>
    <row r="37" spans="1:6" ht="16.5">
      <c r="A37" s="48" t="s">
        <v>204</v>
      </c>
      <c r="B37" s="33"/>
      <c r="C37" s="33"/>
      <c r="D37" s="33"/>
      <c r="E37" s="45"/>
      <c r="F37" s="35">
        <f>F34+F35</f>
        <v>-249600</v>
      </c>
    </row>
    <row r="38" spans="1:6" ht="15.75">
      <c r="A38" s="274" t="s">
        <v>205</v>
      </c>
      <c r="B38" s="275"/>
      <c r="C38" s="276"/>
      <c r="D38" s="276"/>
      <c r="E38" s="276"/>
      <c r="F38" s="49">
        <f>+F34+F35</f>
        <v>-249600</v>
      </c>
    </row>
    <row r="39" spans="1:6" ht="16.5">
      <c r="A39" s="48" t="s">
        <v>206</v>
      </c>
      <c r="B39" s="33"/>
      <c r="C39" s="33"/>
      <c r="D39" s="33"/>
      <c r="E39" s="45"/>
      <c r="F39" s="40"/>
    </row>
    <row r="40" spans="1:6" ht="16.5">
      <c r="A40" s="48"/>
      <c r="B40" s="33"/>
      <c r="C40" s="33"/>
      <c r="D40" s="50"/>
      <c r="E40" s="45"/>
      <c r="F40" s="35"/>
    </row>
    <row r="41" spans="1:6" ht="16.5">
      <c r="A41" s="48" t="s">
        <v>207</v>
      </c>
      <c r="B41" s="33"/>
      <c r="C41" s="51"/>
      <c r="D41" s="31"/>
      <c r="E41" s="45"/>
      <c r="F41" s="35">
        <v>0</v>
      </c>
    </row>
    <row r="42" spans="1:6" ht="16.5">
      <c r="A42" s="52" t="s">
        <v>208</v>
      </c>
      <c r="B42" s="42"/>
      <c r="C42" s="42"/>
      <c r="D42" s="42"/>
      <c r="E42" s="43"/>
      <c r="F42" s="53">
        <f>+F39-F41</f>
        <v>0</v>
      </c>
    </row>
    <row r="43" spans="1:6" ht="16.5">
      <c r="A43" s="47" t="s">
        <v>209</v>
      </c>
      <c r="B43" s="33" t="s">
        <v>210</v>
      </c>
      <c r="C43" s="33"/>
      <c r="D43" s="33"/>
      <c r="E43" s="45"/>
      <c r="F43" s="22"/>
    </row>
    <row r="44" spans="1:6" ht="16.5">
      <c r="A44" s="47" t="s">
        <v>129</v>
      </c>
      <c r="B44" s="33"/>
      <c r="C44" s="33">
        <f>+F42*6%</f>
        <v>0</v>
      </c>
      <c r="D44" s="33"/>
      <c r="E44" s="45"/>
      <c r="F44" s="22"/>
    </row>
    <row r="45" spans="1:6" ht="16.5">
      <c r="A45" s="47" t="s">
        <v>130</v>
      </c>
      <c r="B45" s="33"/>
      <c r="C45" s="33">
        <f>+C44</f>
        <v>0</v>
      </c>
      <c r="D45" s="33"/>
      <c r="E45" s="45"/>
      <c r="F45" s="35"/>
    </row>
    <row r="46" spans="1:6" ht="16.5">
      <c r="A46" s="47" t="s">
        <v>132</v>
      </c>
      <c r="B46" s="33"/>
      <c r="C46" s="33"/>
      <c r="D46" s="33"/>
      <c r="E46" s="45"/>
      <c r="F46" s="35"/>
    </row>
    <row r="47" spans="1:6" ht="16.5">
      <c r="A47" s="47" t="s">
        <v>134</v>
      </c>
      <c r="B47" s="33">
        <v>30</v>
      </c>
      <c r="C47" s="33">
        <f>+F42*0.3</f>
        <v>0</v>
      </c>
      <c r="D47" s="33">
        <f>+C47*3%</f>
        <v>0</v>
      </c>
      <c r="E47" s="45"/>
      <c r="F47" s="35"/>
    </row>
    <row r="48" spans="1:6">
      <c r="A48" s="47" t="s">
        <v>136</v>
      </c>
      <c r="B48" s="33"/>
      <c r="C48" s="33"/>
      <c r="D48" s="54"/>
      <c r="E48" s="46">
        <f>D48*1%*3</f>
        <v>0</v>
      </c>
      <c r="F48" s="35"/>
    </row>
    <row r="49" spans="1:6">
      <c r="A49" s="47" t="s">
        <v>137</v>
      </c>
      <c r="B49" s="33"/>
      <c r="C49" s="33"/>
      <c r="D49" s="54"/>
      <c r="E49" s="46">
        <f>D49*1%*3</f>
        <v>0</v>
      </c>
      <c r="F49" s="35"/>
    </row>
    <row r="50" spans="1:6">
      <c r="A50" s="47" t="s">
        <v>139</v>
      </c>
      <c r="B50" s="33"/>
      <c r="C50" s="33"/>
      <c r="D50" s="54"/>
      <c r="E50" s="46">
        <f>D50*1%</f>
        <v>0</v>
      </c>
      <c r="F50" s="35">
        <f>E48+E49+E50</f>
        <v>0</v>
      </c>
    </row>
    <row r="51" spans="1:6" ht="16.5">
      <c r="A51" s="48"/>
      <c r="B51" s="33"/>
      <c r="C51" s="33"/>
      <c r="D51" s="33"/>
      <c r="E51" s="45"/>
      <c r="F51" s="35"/>
    </row>
    <row r="52" spans="1:6" ht="16.5">
      <c r="A52" s="48" t="s">
        <v>211</v>
      </c>
      <c r="B52" s="33"/>
      <c r="C52" s="33"/>
      <c r="D52" s="33"/>
      <c r="E52" s="45"/>
      <c r="F52" s="35">
        <f>F42+F45+F50</f>
        <v>0</v>
      </c>
    </row>
    <row r="53" spans="1:6" ht="16.5">
      <c r="A53" s="48"/>
      <c r="B53" s="33"/>
      <c r="C53" s="54"/>
      <c r="D53" s="33"/>
      <c r="E53" s="45"/>
      <c r="F53" s="35">
        <f>+C44+C45+C46</f>
        <v>0</v>
      </c>
    </row>
    <row r="54" spans="1:6" ht="16.5">
      <c r="A54" s="48"/>
      <c r="B54" s="33" t="s">
        <v>212</v>
      </c>
      <c r="C54" s="54"/>
      <c r="D54" s="33"/>
      <c r="E54" s="45"/>
      <c r="F54" s="35"/>
    </row>
    <row r="55" spans="1:6">
      <c r="A55" s="263" t="s">
        <v>112</v>
      </c>
      <c r="B55" s="264"/>
      <c r="C55" s="265" t="s">
        <v>113</v>
      </c>
      <c r="D55" s="265"/>
      <c r="E55" s="265"/>
      <c r="F55" s="58">
        <f>+F42+F53-F54</f>
        <v>0</v>
      </c>
    </row>
    <row r="56" spans="1:6">
      <c r="A56" s="55" t="s">
        <v>213</v>
      </c>
      <c r="B56" s="56"/>
      <c r="C56" s="57"/>
      <c r="D56" s="57"/>
      <c r="E56" s="57"/>
      <c r="F56" s="58"/>
    </row>
    <row r="57" spans="1:6">
      <c r="A57" s="59"/>
      <c r="B57" s="60"/>
      <c r="C57" s="266" t="str">
        <f>+B2</f>
        <v>ASHISH GUPTA</v>
      </c>
      <c r="D57" s="267"/>
      <c r="E57" s="267"/>
      <c r="F57" s="61"/>
    </row>
  </sheetData>
  <mergeCells count="13">
    <mergeCell ref="A55:B55"/>
    <mergeCell ref="C55:E55"/>
    <mergeCell ref="C57:E57"/>
    <mergeCell ref="A12:D12"/>
    <mergeCell ref="A18:D18"/>
    <mergeCell ref="A29:C29"/>
    <mergeCell ref="A38:B38"/>
    <mergeCell ref="C38:E38"/>
    <mergeCell ref="A1:F1"/>
    <mergeCell ref="B2:D2"/>
    <mergeCell ref="B6:C6"/>
    <mergeCell ref="B7:C7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Computation Bhawani Sharma</vt:lpstr>
      <vt:lpstr>2022-23</vt:lpstr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mohd shahid</cp:lastModifiedBy>
  <cp:lastPrinted>2024-01-03T06:20:23Z</cp:lastPrinted>
  <dcterms:created xsi:type="dcterms:W3CDTF">2017-11-13T11:07:00Z</dcterms:created>
  <dcterms:modified xsi:type="dcterms:W3CDTF">2024-01-03T06:20:43Z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328F75A55CCB437E8C040086F5D0F42D_12</vt:lpwstr>
  </property>
  <property fmtid="{D5CDD505-2E9C-101B-9397-08002B2CF9AE}" pid="3" name="KSOProductBuildVer">
    <vt:lpwstr>1033-12.2.0.13359</vt:lpwstr>
  </property>
</Properties>
</file>