
<file path=[Content_Types].xml><?xml version="1.0" encoding="utf-8"?>
<Types xmlns="http://schemas.openxmlformats.org/package/2006/content-types">
  <Default Extension="tmp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Sheet1" sheetId="1" r:id="rId1"/>
    <sheet name="Sheet2" sheetId="2" r:id="rId2"/>
  </sheets>
  <definedNames>
    <definedName name="_xlnm._FilterDatabase" localSheetId="1" hidden="1">Sheet2!$F$10:$K$19</definedName>
  </definedNames>
  <calcPr calcId="152511"/>
</workbook>
</file>

<file path=xl/calcChain.xml><?xml version="1.0" encoding="utf-8"?>
<calcChain xmlns="http://schemas.openxmlformats.org/spreadsheetml/2006/main">
  <c r="N49" i="2" l="1"/>
  <c r="M49" i="2"/>
  <c r="N52" i="2"/>
  <c r="N51" i="2"/>
  <c r="N50" i="2"/>
  <c r="O21" i="2"/>
  <c r="N21" i="2"/>
  <c r="N44" i="2"/>
  <c r="N43" i="2"/>
  <c r="N42" i="2"/>
  <c r="N41" i="2"/>
  <c r="O19" i="2" l="1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20" i="2"/>
  <c r="N20" i="2"/>
  <c r="L34" i="2"/>
  <c r="K34" i="2"/>
  <c r="N30" i="2"/>
  <c r="N28" i="2"/>
  <c r="N27" i="2"/>
  <c r="L6" i="2"/>
  <c r="K6" i="2"/>
  <c r="K5" i="2"/>
  <c r="K4" i="2"/>
  <c r="K3" i="2"/>
  <c r="J6" i="2"/>
  <c r="K23" i="2"/>
  <c r="K24" i="2" s="1"/>
  <c r="J23" i="2"/>
  <c r="L19" i="2"/>
  <c r="L18" i="2"/>
  <c r="L17" i="2"/>
  <c r="L16" i="2"/>
  <c r="L15" i="2"/>
  <c r="L13" i="2"/>
  <c r="L12" i="2"/>
  <c r="L11" i="2"/>
  <c r="N34" i="2" l="1"/>
  <c r="N36" i="2" s="1"/>
  <c r="N35" i="2"/>
  <c r="K11" i="2"/>
  <c r="K15" i="2"/>
  <c r="I16" i="2"/>
  <c r="K16" i="2" s="1"/>
  <c r="I15" i="2"/>
  <c r="I14" i="2"/>
  <c r="I13" i="2"/>
  <c r="K13" i="2" s="1"/>
  <c r="I12" i="2"/>
  <c r="I20" i="2" s="1"/>
  <c r="I11" i="2"/>
  <c r="I19" i="2"/>
  <c r="K19" i="2" s="1"/>
  <c r="I18" i="2"/>
  <c r="K18" i="2" s="1"/>
  <c r="I17" i="2"/>
  <c r="K17" i="2" s="1"/>
  <c r="H20" i="2"/>
  <c r="D4" i="2"/>
  <c r="D6" i="2" s="1"/>
  <c r="N37" i="2" l="1"/>
  <c r="N38" i="2"/>
  <c r="N39" i="2" s="1"/>
  <c r="K12" i="2"/>
</calcChain>
</file>

<file path=xl/sharedStrings.xml><?xml version="1.0" encoding="utf-8"?>
<sst xmlns="http://schemas.openxmlformats.org/spreadsheetml/2006/main" count="30" uniqueCount="24">
  <si>
    <t>Phase-1</t>
  </si>
  <si>
    <t>Flats</t>
  </si>
  <si>
    <t>Phase-2</t>
  </si>
  <si>
    <t>Phase-3</t>
  </si>
  <si>
    <t>A</t>
  </si>
  <si>
    <t>C</t>
  </si>
  <si>
    <t>B</t>
  </si>
  <si>
    <t>3BHK</t>
  </si>
  <si>
    <t>Penthouse</t>
  </si>
  <si>
    <t>3 BHK</t>
  </si>
  <si>
    <t>4BHK</t>
  </si>
  <si>
    <t>Pent-1</t>
  </si>
  <si>
    <t>Pent-2</t>
  </si>
  <si>
    <t>3BHK+S</t>
  </si>
  <si>
    <t>Pent</t>
  </si>
  <si>
    <t>No.</t>
  </si>
  <si>
    <t>Carpet sqm</t>
  </si>
  <si>
    <t>Carpet sq.ft</t>
  </si>
  <si>
    <t>price</t>
  </si>
  <si>
    <t>rate/sqft on carpet</t>
  </si>
  <si>
    <t>Type</t>
  </si>
  <si>
    <t>https://haryanarera.gov.in/view_project/project_preview_open/1128</t>
  </si>
  <si>
    <t>https://haryanarera.gov.in/view_project/project_preview_open/1011</t>
  </si>
  <si>
    <t>https://haryanarera.gov.in/view_project/project_preview_open/1729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</si>
</sst>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74" formatCode="_ * #,##0.000000000_ ;_ * \-#,##0.0000000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/>
    <xf numFmtId="43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0" fillId="0" borderId="0" xfId="1" applyFont="1"/>
    <xf numFmtId="174" fontId="0" fillId="0" borderId="0" xfId="1" applyNumberFormat="1" applyFont="1"/>
    <xf numFmtId="9" fontId="0" fillId="0" borderId="0" xfId="0" applyNumberFormat="1"/>
    <xf numFmtId="43" fontId="0" fillId="0" borderId="0" xfId="1" applyNumberFormat="1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203835</xdr:colOff>
      <xdr:row>20</xdr:row>
      <xdr:rowOff>104775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5" t="3439"/>
        <a:stretch/>
      </xdr:blipFill>
      <xdr:spPr bwMode="auto">
        <a:xfrm>
          <a:off x="0" y="0"/>
          <a:ext cx="6299835" cy="3914775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T9:T11"/>
  <sheetViews>
    <sheetView workbookViewId="0">
      <selection activeCell="I27" sqref="I27"/>
    </sheetView>
  </sheetViews>
  <sheetFormatPr defaultRowHeight="15" x14ac:dyDescent="0.25"/>
  <sheetData>
    <row r="9" spans="20:20" x14ac:dyDescent="0.25">
      <c r="T9">
        <v>1.415</v>
      </c>
    </row>
    <row r="10" spans="20:20" x14ac:dyDescent="0.25">
      <c r="T10">
        <v>2.77</v>
      </c>
    </row>
    <row r="11" spans="20:20" x14ac:dyDescent="0.25">
      <c r="T11">
        <v>2.609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2"/>
  <sheetViews>
    <sheetView tabSelected="1" topLeftCell="A31" workbookViewId="0">
      <selection activeCell="N49" sqref="N49"/>
    </sheetView>
  </sheetViews>
  <sheetFormatPr defaultRowHeight="15" x14ac:dyDescent="0.25"/>
  <cols>
    <col min="5" max="5" width="9.140625" style="1"/>
    <col min="6" max="6" width="10.5703125" bestFit="1" customWidth="1"/>
    <col min="7" max="7" width="11" bestFit="1" customWidth="1"/>
    <col min="8" max="8" width="4.140625" bestFit="1" customWidth="1"/>
    <col min="9" max="9" width="11.28515625" style="2" bestFit="1" customWidth="1"/>
    <col min="10" max="10" width="12.5703125" bestFit="1" customWidth="1"/>
    <col min="11" max="11" width="18" bestFit="1" customWidth="1"/>
    <col min="12" max="12" width="15.28515625" style="2" bestFit="1" customWidth="1"/>
    <col min="14" max="14" width="16.85546875" style="2" bestFit="1" customWidth="1"/>
    <col min="15" max="15" width="16.85546875" bestFit="1" customWidth="1"/>
    <col min="18" max="18" width="12.5703125" bestFit="1" customWidth="1"/>
  </cols>
  <sheetData>
    <row r="2" spans="2:18" x14ac:dyDescent="0.25">
      <c r="D2" t="s">
        <v>1</v>
      </c>
    </row>
    <row r="3" spans="2:18" x14ac:dyDescent="0.25">
      <c r="B3" t="s">
        <v>4</v>
      </c>
      <c r="C3" t="s">
        <v>0</v>
      </c>
      <c r="D3">
        <v>120</v>
      </c>
      <c r="E3" s="1" t="s">
        <v>21</v>
      </c>
      <c r="J3" s="2">
        <v>970.39</v>
      </c>
      <c r="K3" s="8">
        <f>J3/100</f>
        <v>9.7038999999999991</v>
      </c>
    </row>
    <row r="4" spans="2:18" x14ac:dyDescent="0.25">
      <c r="B4" t="s">
        <v>5</v>
      </c>
      <c r="C4" t="s">
        <v>2</v>
      </c>
      <c r="D4">
        <f>58+58+4</f>
        <v>120</v>
      </c>
      <c r="E4" s="1" t="s">
        <v>22</v>
      </c>
      <c r="J4" s="2">
        <v>964.76</v>
      </c>
      <c r="K4" s="8">
        <f t="shared" ref="K4:K5" si="0">J4/100</f>
        <v>9.6476000000000006</v>
      </c>
    </row>
    <row r="5" spans="2:18" x14ac:dyDescent="0.25">
      <c r="B5" t="s">
        <v>6</v>
      </c>
      <c r="C5" t="s">
        <v>3</v>
      </c>
      <c r="D5">
        <v>140</v>
      </c>
      <c r="E5" s="1" t="s">
        <v>23</v>
      </c>
      <c r="J5" s="2">
        <v>153</v>
      </c>
      <c r="K5" s="8">
        <f t="shared" si="0"/>
        <v>1.53</v>
      </c>
    </row>
    <row r="6" spans="2:18" x14ac:dyDescent="0.25">
      <c r="D6">
        <f>SUM(D3:D5)</f>
        <v>380</v>
      </c>
      <c r="J6" s="2">
        <f>SUM(J3:J5)</f>
        <v>2088.15</v>
      </c>
      <c r="K6" s="9">
        <f>SUM(K3:K5)</f>
        <v>20.881500000000003</v>
      </c>
      <c r="L6" s="2">
        <f>K6*10^7</f>
        <v>208815000.00000003</v>
      </c>
    </row>
    <row r="9" spans="2:18" x14ac:dyDescent="0.25">
      <c r="P9" t="s">
        <v>14</v>
      </c>
      <c r="Q9">
        <v>13</v>
      </c>
      <c r="R9" s="2">
        <v>130000000</v>
      </c>
    </row>
    <row r="10" spans="2:18" x14ac:dyDescent="0.25">
      <c r="F10" s="4" t="s">
        <v>20</v>
      </c>
      <c r="G10" s="4" t="s">
        <v>16</v>
      </c>
      <c r="H10" s="4" t="s">
        <v>15</v>
      </c>
      <c r="I10" s="4" t="s">
        <v>17</v>
      </c>
      <c r="J10" s="4" t="s">
        <v>18</v>
      </c>
      <c r="K10" s="4" t="s">
        <v>19</v>
      </c>
      <c r="N10" s="2">
        <v>30000</v>
      </c>
      <c r="O10">
        <v>35000</v>
      </c>
      <c r="P10" t="s">
        <v>7</v>
      </c>
      <c r="Q10">
        <v>6.5</v>
      </c>
      <c r="R10" s="2">
        <v>65000000</v>
      </c>
    </row>
    <row r="11" spans="2:18" x14ac:dyDescent="0.25">
      <c r="E11" s="5" t="s">
        <v>4</v>
      </c>
      <c r="F11" t="s">
        <v>7</v>
      </c>
      <c r="G11">
        <v>151.62</v>
      </c>
      <c r="H11">
        <v>116</v>
      </c>
      <c r="I11" s="2">
        <f t="shared" ref="I11:I16" si="1">G11*10.764</f>
        <v>1632.0376799999999</v>
      </c>
      <c r="J11" s="2">
        <v>65000000</v>
      </c>
      <c r="K11" s="2">
        <f>J11/I11</f>
        <v>39827.511825584814</v>
      </c>
      <c r="L11" s="2">
        <f>K11*0.8</f>
        <v>31862.009460467852</v>
      </c>
      <c r="N11" s="2">
        <f>$N$10*I11*H11</f>
        <v>5679491126.3999996</v>
      </c>
      <c r="O11" s="2">
        <f>$O$10*I11*H11</f>
        <v>6626072980.7999992</v>
      </c>
    </row>
    <row r="12" spans="2:18" x14ac:dyDescent="0.25">
      <c r="E12" s="5"/>
      <c r="F12" t="s">
        <v>8</v>
      </c>
      <c r="G12">
        <v>249.85</v>
      </c>
      <c r="H12">
        <v>4</v>
      </c>
      <c r="I12" s="2">
        <f t="shared" si="1"/>
        <v>2689.3853999999997</v>
      </c>
      <c r="J12" s="2">
        <v>130000000</v>
      </c>
      <c r="K12" s="2">
        <f>J12/I12</f>
        <v>48338.181652953128</v>
      </c>
      <c r="L12" s="2">
        <f t="shared" ref="L12:L19" si="2">K12*0.8</f>
        <v>38670.545322362501</v>
      </c>
      <c r="N12" s="2">
        <f t="shared" ref="N12:N19" si="3">$N$10*I12*H12</f>
        <v>322726247.99999994</v>
      </c>
      <c r="O12" s="2">
        <f t="shared" ref="O12:O19" si="4">$O$10*I12*H12</f>
        <v>376513955.99999994</v>
      </c>
    </row>
    <row r="13" spans="2:18" x14ac:dyDescent="0.25">
      <c r="E13" s="6" t="s">
        <v>5</v>
      </c>
      <c r="F13" t="s">
        <v>9</v>
      </c>
      <c r="G13">
        <v>151.62700000000001</v>
      </c>
      <c r="H13">
        <v>58</v>
      </c>
      <c r="I13" s="2">
        <f t="shared" si="1"/>
        <v>1632.113028</v>
      </c>
      <c r="J13" s="2">
        <v>65000000</v>
      </c>
      <c r="K13" s="2">
        <f>J13/I13</f>
        <v>39825.673151847419</v>
      </c>
      <c r="L13" s="2">
        <f t="shared" si="2"/>
        <v>31860.538521477938</v>
      </c>
      <c r="N13" s="2">
        <f t="shared" si="3"/>
        <v>2839876668.7199998</v>
      </c>
      <c r="O13" s="2">
        <f t="shared" si="4"/>
        <v>3313189446.8399997</v>
      </c>
    </row>
    <row r="14" spans="2:18" x14ac:dyDescent="0.25">
      <c r="E14" s="6"/>
      <c r="F14" t="s">
        <v>10</v>
      </c>
      <c r="G14">
        <v>186.64500000000001</v>
      </c>
      <c r="H14">
        <v>58</v>
      </c>
      <c r="I14" s="2">
        <f t="shared" si="1"/>
        <v>2009.0467799999999</v>
      </c>
      <c r="N14" s="2">
        <f t="shared" si="3"/>
        <v>3495741397.1999998</v>
      </c>
      <c r="O14" s="2">
        <f t="shared" si="4"/>
        <v>4078364963.3999996</v>
      </c>
    </row>
    <row r="15" spans="2:18" x14ac:dyDescent="0.25">
      <c r="E15" s="6"/>
      <c r="F15" t="s">
        <v>11</v>
      </c>
      <c r="G15">
        <v>249.85</v>
      </c>
      <c r="H15">
        <v>2</v>
      </c>
      <c r="I15" s="2">
        <f t="shared" si="1"/>
        <v>2689.3853999999997</v>
      </c>
      <c r="J15" s="2">
        <v>130000000</v>
      </c>
      <c r="K15" s="2">
        <f t="shared" ref="K15:K19" si="5">J15/I15</f>
        <v>48338.181652953128</v>
      </c>
      <c r="L15" s="2">
        <f t="shared" si="2"/>
        <v>38670.545322362501</v>
      </c>
      <c r="N15" s="2">
        <f t="shared" si="3"/>
        <v>161363123.99999997</v>
      </c>
      <c r="O15" s="2">
        <f t="shared" si="4"/>
        <v>188256977.99999997</v>
      </c>
    </row>
    <row r="16" spans="2:18" x14ac:dyDescent="0.25">
      <c r="E16" s="6"/>
      <c r="F16" t="s">
        <v>12</v>
      </c>
      <c r="G16">
        <v>314.42899999999997</v>
      </c>
      <c r="H16">
        <v>2</v>
      </c>
      <c r="I16" s="2">
        <f t="shared" si="1"/>
        <v>3384.5137559999994</v>
      </c>
      <c r="J16" s="2">
        <v>130000000</v>
      </c>
      <c r="K16" s="2">
        <f t="shared" si="5"/>
        <v>38410.244239527332</v>
      </c>
      <c r="L16" s="2">
        <f t="shared" si="2"/>
        <v>30728.195391621866</v>
      </c>
      <c r="N16" s="2">
        <f t="shared" si="3"/>
        <v>203070825.35999995</v>
      </c>
      <c r="O16" s="2">
        <f t="shared" si="4"/>
        <v>236915962.91999996</v>
      </c>
    </row>
    <row r="17" spans="5:15" x14ac:dyDescent="0.25">
      <c r="E17" s="7" t="s">
        <v>6</v>
      </c>
      <c r="F17" t="s">
        <v>13</v>
      </c>
      <c r="G17">
        <v>150.875</v>
      </c>
      <c r="H17">
        <v>128</v>
      </c>
      <c r="I17" s="2">
        <f>G17*10.764</f>
        <v>1624.0184999999999</v>
      </c>
      <c r="J17" s="2">
        <v>65000000</v>
      </c>
      <c r="K17" s="2">
        <f t="shared" si="5"/>
        <v>40024.174601459286</v>
      </c>
      <c r="L17" s="2">
        <f t="shared" si="2"/>
        <v>32019.339681167432</v>
      </c>
      <c r="N17" s="2">
        <f t="shared" si="3"/>
        <v>6236231040</v>
      </c>
      <c r="O17" s="2">
        <f t="shared" si="4"/>
        <v>7275602880</v>
      </c>
    </row>
    <row r="18" spans="5:15" x14ac:dyDescent="0.25">
      <c r="E18" s="7"/>
      <c r="F18" t="s">
        <v>13</v>
      </c>
      <c r="G18">
        <v>142.56800000000001</v>
      </c>
      <c r="H18">
        <v>8</v>
      </c>
      <c r="I18" s="2">
        <f t="shared" ref="I18:I19" si="6">G18*10.764</f>
        <v>1534.601952</v>
      </c>
      <c r="J18" s="2">
        <v>65000000</v>
      </c>
      <c r="K18" s="2">
        <f t="shared" si="5"/>
        <v>42356.260472161841</v>
      </c>
      <c r="L18" s="2">
        <f t="shared" si="2"/>
        <v>33885.008377729471</v>
      </c>
      <c r="N18" s="2">
        <f t="shared" si="3"/>
        <v>368304468.48000002</v>
      </c>
      <c r="O18" s="2">
        <f t="shared" si="4"/>
        <v>429688546.56</v>
      </c>
    </row>
    <row r="19" spans="5:15" x14ac:dyDescent="0.25">
      <c r="E19" s="7"/>
      <c r="F19" t="s">
        <v>14</v>
      </c>
      <c r="G19">
        <v>254.547</v>
      </c>
      <c r="H19">
        <v>4</v>
      </c>
      <c r="I19" s="2">
        <f t="shared" si="6"/>
        <v>2739.9439079999997</v>
      </c>
      <c r="J19" s="2">
        <v>130000000</v>
      </c>
      <c r="K19" s="2">
        <f t="shared" si="5"/>
        <v>47446.226771442365</v>
      </c>
      <c r="L19" s="2">
        <f t="shared" si="2"/>
        <v>37956.981417153896</v>
      </c>
      <c r="N19" s="2">
        <f t="shared" si="3"/>
        <v>328793268.95999998</v>
      </c>
      <c r="O19" s="2">
        <f t="shared" si="4"/>
        <v>383592147.11999995</v>
      </c>
    </row>
    <row r="20" spans="5:15" x14ac:dyDescent="0.25">
      <c r="H20">
        <f>SUM(H11:H19)</f>
        <v>380</v>
      </c>
      <c r="I20" s="2">
        <f>SUM(I11:I19)</f>
        <v>19935.046403999997</v>
      </c>
      <c r="N20" s="12">
        <f>SUM(N11:N19)</f>
        <v>19635598167.119999</v>
      </c>
      <c r="O20" s="12">
        <f>SUM(O11:O19)</f>
        <v>22908197861.639999</v>
      </c>
    </row>
    <row r="21" spans="5:15" x14ac:dyDescent="0.25">
      <c r="N21" s="11">
        <f>N20/10^7</f>
        <v>1963.5598167119999</v>
      </c>
      <c r="O21" s="11">
        <f>O20/10^7</f>
        <v>2290.8197861640001</v>
      </c>
    </row>
    <row r="22" spans="5:15" x14ac:dyDescent="0.25">
      <c r="J22" s="2">
        <v>142.57</v>
      </c>
    </row>
    <row r="23" spans="5:15" x14ac:dyDescent="0.25">
      <c r="J23" s="3">
        <f>J22*10.764</f>
        <v>1534.6234799999997</v>
      </c>
      <c r="K23">
        <f>5.2*10^7</f>
        <v>52000000</v>
      </c>
    </row>
    <row r="24" spans="5:15" x14ac:dyDescent="0.25">
      <c r="K24" s="2">
        <f>K23/J23</f>
        <v>33884.533032167608</v>
      </c>
    </row>
    <row r="27" spans="5:15" x14ac:dyDescent="0.25">
      <c r="N27" s="2">
        <f>4.4*10^7</f>
        <v>44000000</v>
      </c>
    </row>
    <row r="28" spans="5:15" x14ac:dyDescent="0.25">
      <c r="N28" s="2">
        <f>N27*4</f>
        <v>176000000</v>
      </c>
    </row>
    <row r="29" spans="5:15" x14ac:dyDescent="0.25">
      <c r="N29" s="2">
        <v>15.706</v>
      </c>
    </row>
    <row r="30" spans="5:15" x14ac:dyDescent="0.25">
      <c r="N30" s="2">
        <f>N29*N28</f>
        <v>2764256000</v>
      </c>
    </row>
    <row r="32" spans="5:15" x14ac:dyDescent="0.25">
      <c r="K32" s="2">
        <v>2200</v>
      </c>
      <c r="L32" s="2">
        <v>1800</v>
      </c>
    </row>
    <row r="33" spans="11:14" x14ac:dyDescent="0.25">
      <c r="K33" s="2">
        <v>893126.07</v>
      </c>
      <c r="L33" s="2">
        <v>541413.8689</v>
      </c>
    </row>
    <row r="34" spans="11:14" x14ac:dyDescent="0.25">
      <c r="K34" s="2">
        <f>K33*K32</f>
        <v>1964877354</v>
      </c>
      <c r="L34" s="2">
        <f>L33*L32</f>
        <v>974544964.01999998</v>
      </c>
      <c r="N34" s="12">
        <f>L34+K34</f>
        <v>2939422318.02</v>
      </c>
    </row>
    <row r="35" spans="11:14" x14ac:dyDescent="0.25">
      <c r="M35" s="10">
        <v>0.05</v>
      </c>
      <c r="N35" s="2">
        <f>M35*N34</f>
        <v>146971115.90099999</v>
      </c>
    </row>
    <row r="36" spans="11:14" x14ac:dyDescent="0.25">
      <c r="M36" s="10">
        <v>0.13</v>
      </c>
      <c r="N36" s="2">
        <f>M36*N34</f>
        <v>382124901.34259999</v>
      </c>
    </row>
    <row r="37" spans="11:14" x14ac:dyDescent="0.25">
      <c r="M37" s="10">
        <v>0.03</v>
      </c>
      <c r="N37" s="2">
        <f>M37*N34</f>
        <v>88182669.540600002</v>
      </c>
    </row>
    <row r="38" spans="11:14" x14ac:dyDescent="0.25">
      <c r="N38" s="12">
        <f>N37+N36+N35</f>
        <v>617278686.78419995</v>
      </c>
    </row>
    <row r="39" spans="11:14" x14ac:dyDescent="0.25">
      <c r="N39" s="2">
        <f>N38+N34</f>
        <v>3556701004.8042002</v>
      </c>
    </row>
    <row r="40" spans="11:14" x14ac:dyDescent="0.25">
      <c r="N40" s="2">
        <v>2709307458</v>
      </c>
    </row>
    <row r="41" spans="11:14" x14ac:dyDescent="0.25">
      <c r="N41" s="2">
        <f>N40+N39</f>
        <v>6266008462.8042002</v>
      </c>
    </row>
    <row r="42" spans="11:14" x14ac:dyDescent="0.25">
      <c r="N42" s="2">
        <f>627*10^7</f>
        <v>6270000000</v>
      </c>
    </row>
    <row r="43" spans="11:14" x14ac:dyDescent="0.25">
      <c r="N43" s="2">
        <f>N42*0.85</f>
        <v>5329500000</v>
      </c>
    </row>
    <row r="44" spans="11:14" x14ac:dyDescent="0.25">
      <c r="N44" s="2">
        <f>N42*0.75</f>
        <v>4702500000</v>
      </c>
    </row>
    <row r="49" spans="11:14" x14ac:dyDescent="0.25">
      <c r="K49">
        <v>5.47</v>
      </c>
      <c r="L49" s="2">
        <v>3106</v>
      </c>
      <c r="M49" s="3">
        <f>L49*0.6</f>
        <v>1863.6</v>
      </c>
      <c r="N49" s="11">
        <f>K49*10^7/M49</f>
        <v>29351.792230092295</v>
      </c>
    </row>
    <row r="50" spans="11:14" x14ac:dyDescent="0.25">
      <c r="K50">
        <v>4.8</v>
      </c>
      <c r="L50" s="2">
        <v>1624</v>
      </c>
      <c r="N50" s="11">
        <f t="shared" ref="N50:N52" si="7">K50*10^7/L50</f>
        <v>29556.65024630542</v>
      </c>
    </row>
    <row r="51" spans="11:14" x14ac:dyDescent="0.25">
      <c r="K51">
        <v>5.86</v>
      </c>
      <c r="L51" s="2">
        <v>1632</v>
      </c>
      <c r="N51" s="11">
        <f t="shared" si="7"/>
        <v>35906.862745098042</v>
      </c>
    </row>
    <row r="52" spans="11:14" x14ac:dyDescent="0.25">
      <c r="K52">
        <v>13.45</v>
      </c>
      <c r="L52" s="2">
        <v>2739</v>
      </c>
      <c r="N52" s="11">
        <f t="shared" si="7"/>
        <v>49105.512960934648</v>
      </c>
    </row>
  </sheetData>
  <autoFilter ref="F10:K19"/>
  <mergeCells count="3">
    <mergeCell ref="E11:E12"/>
    <mergeCell ref="E13:E16"/>
    <mergeCell ref="E17:E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2024-01-17T07:41:37Z</dcterms:modified>
</cp:coreProperties>
</file>