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IS(2023-24)-PL655-559-878_printing_1706509009\VIS(2023-24)-PL655-559-878\"/>
    </mc:Choice>
  </mc:AlternateContent>
  <bookViews>
    <workbookView xWindow="0" yWindow="0" windowWidth="17256" windowHeight="5844"/>
  </bookViews>
  <sheets>
    <sheet name="working" sheetId="2" r:id="rId1"/>
    <sheet name="Aesthatic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0" i="2" l="1"/>
  <c r="P29" i="2"/>
  <c r="I28" i="2"/>
  <c r="I24" i="2"/>
  <c r="P26" i="2"/>
  <c r="J4" i="2"/>
  <c r="F16" i="2"/>
  <c r="I9" i="3" l="1"/>
  <c r="I7" i="3"/>
  <c r="I6" i="3"/>
  <c r="E7" i="3"/>
  <c r="E6" i="3"/>
  <c r="Q9" i="3"/>
  <c r="N29" i="2" l="1"/>
  <c r="N26" i="2" l="1"/>
  <c r="M15" i="2"/>
  <c r="M14" i="2"/>
  <c r="M13" i="2"/>
  <c r="M12" i="2"/>
  <c r="M11" i="2"/>
  <c r="M10" i="2"/>
  <c r="J15" i="2"/>
  <c r="J14" i="2"/>
  <c r="J13" i="2"/>
  <c r="J12" i="2"/>
  <c r="J11" i="2"/>
  <c r="J10" i="2"/>
  <c r="G5" i="2"/>
  <c r="O5" i="2" s="1"/>
  <c r="P5" i="2" s="1"/>
  <c r="G6" i="2"/>
  <c r="O6" i="2" s="1"/>
  <c r="P6" i="2" s="1"/>
  <c r="G7" i="2"/>
  <c r="O7" i="2" s="1"/>
  <c r="P7" i="2" s="1"/>
  <c r="G8" i="2"/>
  <c r="O8" i="2" s="1"/>
  <c r="P8" i="2" s="1"/>
  <c r="G9" i="2"/>
  <c r="O9" i="2" s="1"/>
  <c r="P9" i="2" s="1"/>
  <c r="G10" i="2"/>
  <c r="O10" i="2" s="1"/>
  <c r="G11" i="2"/>
  <c r="O11" i="2" s="1"/>
  <c r="G12" i="2"/>
  <c r="O12" i="2" s="1"/>
  <c r="G13" i="2"/>
  <c r="O13" i="2" s="1"/>
  <c r="G14" i="2"/>
  <c r="O14" i="2" s="1"/>
  <c r="G15" i="2"/>
  <c r="O15" i="2" s="1"/>
  <c r="G4" i="2"/>
  <c r="J9" i="2"/>
  <c r="J8" i="2"/>
  <c r="J7" i="2"/>
  <c r="J6" i="2"/>
  <c r="J5" i="2"/>
  <c r="G16" i="2" l="1"/>
  <c r="P13" i="2"/>
  <c r="Q13" i="2" s="1"/>
  <c r="S13" i="2" s="1"/>
  <c r="P14" i="2"/>
  <c r="Q14" i="2" s="1"/>
  <c r="S14" i="2" s="1"/>
  <c r="P10" i="2"/>
  <c r="Q10" i="2" s="1"/>
  <c r="S10" i="2" s="1"/>
  <c r="Q15" i="2"/>
  <c r="S15" i="2" s="1"/>
  <c r="P11" i="2"/>
  <c r="Q11" i="2" s="1"/>
  <c r="S11" i="2" s="1"/>
  <c r="P15" i="2"/>
  <c r="P12" i="2"/>
  <c r="Q12" i="2" s="1"/>
  <c r="S12" i="2" s="1"/>
  <c r="M5" i="2"/>
  <c r="Q5" i="2" s="1"/>
  <c r="S5" i="2" s="1"/>
  <c r="M6" i="2"/>
  <c r="Q6" i="2" s="1"/>
  <c r="S6" i="2" s="1"/>
  <c r="M7" i="2"/>
  <c r="Q7" i="2" s="1"/>
  <c r="S7" i="2" s="1"/>
  <c r="M8" i="2"/>
  <c r="Q8" i="2" s="1"/>
  <c r="S8" i="2" s="1"/>
  <c r="M9" i="2"/>
  <c r="Q9" i="2" s="1"/>
  <c r="S9" i="2" s="1"/>
  <c r="O4" i="2"/>
  <c r="M4" i="2"/>
  <c r="P4" i="2" l="1"/>
  <c r="P16" i="2" s="1"/>
  <c r="O16" i="2"/>
  <c r="Q16" i="2" l="1"/>
  <c r="Q4" i="2"/>
  <c r="S4" i="2" l="1"/>
  <c r="S16" i="2" s="1"/>
  <c r="I25" i="2" s="1"/>
  <c r="I26" i="2" s="1"/>
  <c r="I27" i="2" s="1"/>
  <c r="I29" i="2" s="1"/>
</calcChain>
</file>

<file path=xl/sharedStrings.xml><?xml version="1.0" encoding="utf-8"?>
<sst xmlns="http://schemas.openxmlformats.org/spreadsheetml/2006/main" count="68" uniqueCount="51">
  <si>
    <t>Type of Structure</t>
  </si>
  <si>
    <t>Salvage value</t>
  </si>
  <si>
    <t>Depreciation Rate</t>
  </si>
  <si>
    <t>Gross Replacement Value
(INR)</t>
  </si>
  <si>
    <t xml:space="preserve">Depreciation
(INR) </t>
  </si>
  <si>
    <t>Depreciated Value
(INR)</t>
  </si>
  <si>
    <t>Depreciated Replacement Market Value
(INR)</t>
  </si>
  <si>
    <t>Details of Building</t>
  </si>
  <si>
    <t xml:space="preserve">Year of Construction </t>
  </si>
  <si>
    <t>Type of Building</t>
  </si>
  <si>
    <t>Sr. No.</t>
  </si>
  <si>
    <t>Basement</t>
  </si>
  <si>
    <t>First Floor</t>
  </si>
  <si>
    <t>Second Floor</t>
  </si>
  <si>
    <t>Area 
(sq.ft.)</t>
  </si>
  <si>
    <t>Area
(sq.mtr.)</t>
  </si>
  <si>
    <t>Total Life Consumed 
(years)</t>
  </si>
  <si>
    <t>Total Economical Life
(years)</t>
  </si>
  <si>
    <t>Deterioration</t>
  </si>
  <si>
    <t>Height
(ft.)</t>
  </si>
  <si>
    <t>Plinth Area  Rate 
(INR per sq.ft.)</t>
  </si>
  <si>
    <t>Ash tank</t>
  </si>
  <si>
    <t>Ash Pit</t>
  </si>
  <si>
    <t>Digester Tank</t>
  </si>
  <si>
    <t>Holder Tank</t>
  </si>
  <si>
    <t>Out Let Tank</t>
  </si>
  <si>
    <t>Grain Silo Fabricated 04 Tanks</t>
  </si>
  <si>
    <t>Total</t>
  </si>
  <si>
    <t>RCC Structure</t>
  </si>
  <si>
    <t>Building</t>
  </si>
  <si>
    <t>Underground</t>
  </si>
  <si>
    <t>Land</t>
  </si>
  <si>
    <t>Rondoff</t>
  </si>
  <si>
    <t>RV</t>
  </si>
  <si>
    <t>DV</t>
  </si>
  <si>
    <t>Area in Acres</t>
  </si>
  <si>
    <t>Area in Kanal</t>
  </si>
  <si>
    <t>Situated</t>
  </si>
  <si>
    <t>Rate</t>
  </si>
  <si>
    <t xml:space="preserve">Discount </t>
  </si>
  <si>
    <t>Fair Market Value</t>
  </si>
  <si>
    <t>Remarks</t>
  </si>
  <si>
    <t>LAND VALUATION</t>
  </si>
  <si>
    <t>Inside the boundaries of AB Grains</t>
  </si>
  <si>
    <t>Outside the boundaries of AB Grains</t>
  </si>
  <si>
    <t>subject property situated inside the boundaries of AB Grains</t>
  </si>
  <si>
    <t>subject property situated outside the boundaries of AB Grains</t>
  </si>
  <si>
    <t>Stilt</t>
  </si>
  <si>
    <t>Third Floor</t>
  </si>
  <si>
    <t>Fourth Floor</t>
  </si>
  <si>
    <t>BUILDING VALUATION OF MRS. SIMMI KUKREJA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</si>
</sst>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  <numFmt numFmtId="168" formatCode="_ * #,##0.000000_ ;_ * \-#,##0.000000_ ;_ * &quot;-&quot;??_ ;_ @_ "/>
    <numFmt numFmtId="169" formatCode="_ &quot;₹&quot;\ * #,##0.0_ ;_ &quot;₹&quot;\ * \-#,##0.0_ ;_ &quot;₹&quot;\ * &quot;-&quot;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1" xfId="3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0" xfId="0" applyNumberFormat="1"/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6" fontId="2" fillId="2" borderId="1" xfId="6" applyNumberFormat="1" applyFont="1" applyFill="1" applyBorder="1" applyAlignment="1">
      <alignment horizontal="center" vertical="center" wrapText="1"/>
    </xf>
    <xf numFmtId="0" fontId="2" fillId="2" borderId="1" xfId="3" applyFont="1" applyBorder="1" applyAlignment="1">
      <alignment horizontal="center" vertical="center"/>
    </xf>
    <xf numFmtId="0" fontId="2" fillId="5" borderId="1" xfId="3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3" fontId="0" fillId="0" borderId="0" xfId="0" applyNumberFormat="1" applyAlignment="1">
      <alignment horizontal="center" vertical="center" wrapText="1"/>
    </xf>
    <xf numFmtId="165" fontId="0" fillId="0" borderId="0" xfId="1" applyNumberFormat="1" applyFont="1" applyBorder="1" applyAlignment="1">
      <alignment horizontal="center" vertical="center" wrapText="1"/>
    </xf>
    <xf numFmtId="9" fontId="0" fillId="0" borderId="0" xfId="2" applyFont="1" applyBorder="1" applyAlignment="1">
      <alignment horizontal="center" vertical="center" wrapText="1"/>
    </xf>
    <xf numFmtId="166" fontId="0" fillId="0" borderId="1" xfId="6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6" fontId="0" fillId="0" borderId="0" xfId="6" applyNumberFormat="1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2" fillId="2" borderId="1" xfId="3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6" fontId="2" fillId="5" borderId="1" xfId="6" applyNumberFormat="1" applyFont="1" applyFill="1" applyBorder="1" applyAlignment="1">
      <alignment horizontal="center" vertical="center" wrapText="1"/>
    </xf>
    <xf numFmtId="166" fontId="0" fillId="0" borderId="1" xfId="6" applyNumberFormat="1" applyFont="1" applyBorder="1" applyAlignment="1">
      <alignment horizontal="center" vertical="center"/>
    </xf>
    <xf numFmtId="166" fontId="6" fillId="0" borderId="5" xfId="0" applyNumberFormat="1" applyFont="1" applyBorder="1" applyAlignment="1">
      <alignment vertical="center" wrapText="1"/>
    </xf>
    <xf numFmtId="168" fontId="0" fillId="0" borderId="0" xfId="6" applyNumberFormat="1" applyFont="1" applyAlignment="1">
      <alignment horizontal="center" vertical="center"/>
    </xf>
    <xf numFmtId="166" fontId="6" fillId="0" borderId="1" xfId="6" applyNumberFormat="1" applyFont="1" applyBorder="1" applyAlignment="1">
      <alignment horizontal="center" vertical="center"/>
    </xf>
    <xf numFmtId="166" fontId="6" fillId="4" borderId="1" xfId="6" applyNumberFormat="1" applyFont="1" applyFill="1" applyBorder="1" applyAlignment="1">
      <alignment horizontal="center" vertical="center"/>
    </xf>
    <xf numFmtId="165" fontId="6" fillId="7" borderId="1" xfId="1" applyNumberFormat="1" applyFont="1" applyFill="1" applyBorder="1" applyAlignment="1">
      <alignment horizontal="center" vertical="center"/>
    </xf>
    <xf numFmtId="165" fontId="6" fillId="7" borderId="1" xfId="0" applyNumberFormat="1" applyFont="1" applyFill="1" applyBorder="1" applyAlignment="1">
      <alignment horizontal="center" vertical="center"/>
    </xf>
    <xf numFmtId="166" fontId="0" fillId="0" borderId="1" xfId="6" applyNumberFormat="1" applyFont="1" applyFill="1" applyBorder="1" applyAlignment="1">
      <alignment horizontal="center" vertical="center" wrapText="1"/>
    </xf>
    <xf numFmtId="166" fontId="0" fillId="0" borderId="1" xfId="6" applyNumberFormat="1" applyFont="1" applyFill="1" applyBorder="1" applyAlignment="1">
      <alignment horizontal="center" vertical="center"/>
    </xf>
    <xf numFmtId="166" fontId="0" fillId="0" borderId="0" xfId="6" applyNumberFormat="1" applyFont="1" applyFill="1" applyAlignment="1">
      <alignment horizontal="center" vertical="center"/>
    </xf>
    <xf numFmtId="166" fontId="2" fillId="8" borderId="1" xfId="6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 wrapText="1"/>
    </xf>
    <xf numFmtId="43" fontId="0" fillId="0" borderId="0" xfId="6" applyNumberFormat="1" applyFont="1" applyAlignment="1">
      <alignment horizontal="center" vertical="center"/>
    </xf>
  </cellXfs>
  <cellStyles count="7">
    <cellStyle name="40% - Accent1" xfId="3" builtinId="31"/>
    <cellStyle name="Comma" xfId="6" builtinId="3"/>
    <cellStyle name="Comma 2" xfId="4"/>
    <cellStyle name="Currency" xfId="1" builtinId="4"/>
    <cellStyle name="Currency 2" xfId="5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1048530"/>
  <sheetViews>
    <sheetView tabSelected="1" zoomScale="85" zoomScaleNormal="85" workbookViewId="0">
      <selection activeCell="P30" sqref="P30"/>
    </sheetView>
  </sheetViews>
  <sheetFormatPr defaultColWidth="9.109375" defaultRowHeight="14.4" x14ac:dyDescent="0.3"/>
  <cols>
    <col min="1" max="1" width="2.6640625" style="20" customWidth="1"/>
    <col min="2" max="2" width="7.33203125" style="20" customWidth="1"/>
    <col min="3" max="3" width="15.6640625" style="25" customWidth="1"/>
    <col min="4" max="4" width="15.44140625" style="20" customWidth="1"/>
    <col min="5" max="5" width="16.6640625" style="20" bestFit="1" customWidth="1"/>
    <col min="6" max="6" width="8.44140625" style="21" bestFit="1" customWidth="1"/>
    <col min="7" max="7" width="9.6640625" style="21" bestFit="1" customWidth="1"/>
    <col min="8" max="8" width="6.77734375" style="20" bestFit="1" customWidth="1"/>
    <col min="9" max="9" width="15" style="20" bestFit="1" customWidth="1"/>
    <col min="10" max="10" width="10.21875" style="20" bestFit="1" customWidth="1"/>
    <col min="11" max="11" width="11.109375" style="20" bestFit="1" customWidth="1"/>
    <col min="12" max="12" width="7.6640625" style="20" customWidth="1"/>
    <col min="13" max="13" width="12.44140625" style="20" customWidth="1"/>
    <col min="14" max="14" width="12.6640625" style="36" bestFit="1" customWidth="1"/>
    <col min="15" max="15" width="14.44140625" style="21" bestFit="1" customWidth="1"/>
    <col min="16" max="16" width="13.6640625" style="21" customWidth="1"/>
    <col min="17" max="17" width="15" style="21" customWidth="1"/>
    <col min="18" max="18" width="12.33203125" style="21" customWidth="1"/>
    <col min="19" max="19" width="14.33203125" style="21" customWidth="1"/>
    <col min="20" max="20" width="12.6640625" style="20" customWidth="1"/>
    <col min="21" max="21" width="5.88671875" style="20" bestFit="1" customWidth="1"/>
    <col min="22" max="22" width="12.109375" style="20" bestFit="1" customWidth="1"/>
    <col min="23" max="23" width="15.5546875" style="20" customWidth="1"/>
    <col min="24" max="24" width="18" style="20" customWidth="1"/>
    <col min="25" max="25" width="12.5546875" style="20" customWidth="1"/>
    <col min="26" max="26" width="11.88671875" style="20" customWidth="1"/>
    <col min="27" max="27" width="12.44140625" style="20" customWidth="1"/>
    <col min="28" max="28" width="10.44140625" style="20" bestFit="1" customWidth="1"/>
    <col min="29" max="16384" width="9.109375" style="20"/>
  </cols>
  <sheetData>
    <row r="2" spans="2:24" ht="31.5" customHeight="1" x14ac:dyDescent="0.3">
      <c r="B2" s="40" t="s">
        <v>50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2:24" ht="57.6" x14ac:dyDescent="0.3">
      <c r="B3" s="11" t="s">
        <v>10</v>
      </c>
      <c r="C3" s="23" t="s">
        <v>7</v>
      </c>
      <c r="D3" s="1" t="s">
        <v>9</v>
      </c>
      <c r="E3" s="1" t="s">
        <v>0</v>
      </c>
      <c r="F3" s="10" t="s">
        <v>15</v>
      </c>
      <c r="G3" s="12" t="s">
        <v>14</v>
      </c>
      <c r="H3" s="1" t="s">
        <v>19</v>
      </c>
      <c r="I3" s="10" t="s">
        <v>8</v>
      </c>
      <c r="J3" s="1" t="s">
        <v>16</v>
      </c>
      <c r="K3" s="1" t="s">
        <v>17</v>
      </c>
      <c r="L3" s="12" t="s">
        <v>1</v>
      </c>
      <c r="M3" s="12" t="s">
        <v>2</v>
      </c>
      <c r="N3" s="37" t="s">
        <v>20</v>
      </c>
      <c r="O3" s="10" t="s">
        <v>3</v>
      </c>
      <c r="P3" s="26" t="s">
        <v>4</v>
      </c>
      <c r="Q3" s="26" t="s">
        <v>5</v>
      </c>
      <c r="R3" s="26" t="s">
        <v>18</v>
      </c>
      <c r="S3" s="10" t="s">
        <v>6</v>
      </c>
    </row>
    <row r="4" spans="2:24" x14ac:dyDescent="0.3">
      <c r="B4" s="7">
        <v>1</v>
      </c>
      <c r="C4" s="24" t="s">
        <v>11</v>
      </c>
      <c r="E4" s="2" t="s">
        <v>28</v>
      </c>
      <c r="F4" s="19">
        <v>320.95</v>
      </c>
      <c r="G4" s="19">
        <f>10.764*F4</f>
        <v>3454.7057999999997</v>
      </c>
      <c r="H4" s="13">
        <v>9</v>
      </c>
      <c r="I4" s="2">
        <v>2022</v>
      </c>
      <c r="J4" s="2">
        <f t="shared" ref="J4:J15" si="0">2023-I4</f>
        <v>1</v>
      </c>
      <c r="K4" s="2">
        <v>60</v>
      </c>
      <c r="L4" s="3">
        <v>0.1</v>
      </c>
      <c r="M4" s="4">
        <f>(1-L4)/K4</f>
        <v>1.5000000000000001E-2</v>
      </c>
      <c r="N4" s="34">
        <v>1600</v>
      </c>
      <c r="O4" s="19">
        <f t="shared" ref="O4:O15" si="1">N4*G4</f>
        <v>5527529.2799999993</v>
      </c>
      <c r="P4" s="19">
        <f>O4*M4*IF(J4&gt;K4,K4,J4)</f>
        <v>82912.939199999993</v>
      </c>
      <c r="Q4" s="19">
        <f>MAX(O4-P4,0)</f>
        <v>5444616.3407999994</v>
      </c>
      <c r="R4" s="19">
        <v>0</v>
      </c>
      <c r="S4" s="19">
        <f>IF(Q4&gt;L4*O4,Q4*(1-R4),O4*L4)</f>
        <v>5444616.3407999994</v>
      </c>
    </row>
    <row r="5" spans="2:24" x14ac:dyDescent="0.3">
      <c r="B5" s="7">
        <v>2</v>
      </c>
      <c r="C5" s="24" t="s">
        <v>47</v>
      </c>
      <c r="D5" s="2"/>
      <c r="E5" s="2" t="s">
        <v>28</v>
      </c>
      <c r="F5" s="19">
        <v>353.04</v>
      </c>
      <c r="G5" s="19">
        <f t="shared" ref="G5:G15" si="2">10.764*F5</f>
        <v>3800.1225599999998</v>
      </c>
      <c r="H5" s="13">
        <v>9</v>
      </c>
      <c r="I5" s="2">
        <v>2022</v>
      </c>
      <c r="J5" s="2">
        <f t="shared" si="0"/>
        <v>1</v>
      </c>
      <c r="K5" s="2">
        <v>60</v>
      </c>
      <c r="L5" s="3">
        <v>0.1</v>
      </c>
      <c r="M5" s="4">
        <f t="shared" ref="M5:M9" si="3">(1-L5)/K5</f>
        <v>1.5000000000000001E-2</v>
      </c>
      <c r="N5" s="34">
        <v>1600</v>
      </c>
      <c r="O5" s="19">
        <f t="shared" si="1"/>
        <v>6080196.0959999999</v>
      </c>
      <c r="P5" s="19">
        <f t="shared" ref="P5:P9" si="4">O5*M5*IF(J5&gt;K5,K5,J5)</f>
        <v>91202.94144000001</v>
      </c>
      <c r="Q5" s="19">
        <f t="shared" ref="Q5:Q16" si="5">MAX(O5-P5,0)</f>
        <v>5988993.1545599997</v>
      </c>
      <c r="R5" s="19">
        <v>0</v>
      </c>
      <c r="S5" s="19">
        <f t="shared" ref="S5:S15" si="6">IF(Q5&gt;L5*O5,Q5*(1-R5),O5*L5)</f>
        <v>5988993.1545599997</v>
      </c>
    </row>
    <row r="6" spans="2:24" x14ac:dyDescent="0.3">
      <c r="B6" s="7">
        <v>3</v>
      </c>
      <c r="C6" s="24" t="s">
        <v>12</v>
      </c>
      <c r="D6" s="2"/>
      <c r="E6" s="2" t="s">
        <v>28</v>
      </c>
      <c r="F6" s="19">
        <v>322.72000000000003</v>
      </c>
      <c r="G6" s="19">
        <f t="shared" si="2"/>
        <v>3473.7580800000001</v>
      </c>
      <c r="H6" s="13">
        <v>9</v>
      </c>
      <c r="I6" s="2">
        <v>2022</v>
      </c>
      <c r="J6" s="2">
        <f t="shared" si="0"/>
        <v>1</v>
      </c>
      <c r="K6" s="2">
        <v>60</v>
      </c>
      <c r="L6" s="3">
        <v>0.1</v>
      </c>
      <c r="M6" s="4">
        <f t="shared" si="3"/>
        <v>1.5000000000000001E-2</v>
      </c>
      <c r="N6" s="34">
        <v>1600</v>
      </c>
      <c r="O6" s="19">
        <f t="shared" si="1"/>
        <v>5558012.9280000003</v>
      </c>
      <c r="P6" s="19">
        <f t="shared" si="4"/>
        <v>83370.193920000005</v>
      </c>
      <c r="Q6" s="19">
        <f t="shared" si="5"/>
        <v>5474642.7340799998</v>
      </c>
      <c r="R6" s="19">
        <v>0</v>
      </c>
      <c r="S6" s="19">
        <f t="shared" si="6"/>
        <v>5474642.7340799998</v>
      </c>
    </row>
    <row r="7" spans="2:24" x14ac:dyDescent="0.3">
      <c r="B7" s="7">
        <v>4</v>
      </c>
      <c r="C7" s="24" t="s">
        <v>13</v>
      </c>
      <c r="D7" s="2"/>
      <c r="E7" s="2" t="s">
        <v>28</v>
      </c>
      <c r="F7" s="19">
        <v>322.72000000000003</v>
      </c>
      <c r="G7" s="19">
        <f t="shared" si="2"/>
        <v>3473.7580800000001</v>
      </c>
      <c r="H7" s="13">
        <v>9</v>
      </c>
      <c r="I7" s="2">
        <v>2022</v>
      </c>
      <c r="J7" s="2">
        <f t="shared" si="0"/>
        <v>1</v>
      </c>
      <c r="K7" s="2">
        <v>60</v>
      </c>
      <c r="L7" s="3">
        <v>0.1</v>
      </c>
      <c r="M7" s="4">
        <f t="shared" si="3"/>
        <v>1.5000000000000001E-2</v>
      </c>
      <c r="N7" s="34">
        <v>1600</v>
      </c>
      <c r="O7" s="19">
        <f t="shared" si="1"/>
        <v>5558012.9280000003</v>
      </c>
      <c r="P7" s="19">
        <f t="shared" si="4"/>
        <v>83370.193920000005</v>
      </c>
      <c r="Q7" s="19">
        <f t="shared" si="5"/>
        <v>5474642.7340799998</v>
      </c>
      <c r="R7" s="19">
        <v>0</v>
      </c>
      <c r="S7" s="19">
        <f t="shared" si="6"/>
        <v>5474642.7340799998</v>
      </c>
    </row>
    <row r="8" spans="2:24" x14ac:dyDescent="0.3">
      <c r="B8" s="7">
        <v>5</v>
      </c>
      <c r="C8" s="24" t="s">
        <v>48</v>
      </c>
      <c r="D8" s="2"/>
      <c r="E8" s="2" t="s">
        <v>28</v>
      </c>
      <c r="F8" s="19">
        <v>322.72000000000003</v>
      </c>
      <c r="G8" s="19">
        <f t="shared" si="2"/>
        <v>3473.7580800000001</v>
      </c>
      <c r="H8" s="13">
        <v>9</v>
      </c>
      <c r="I8" s="2">
        <v>2022</v>
      </c>
      <c r="J8" s="2">
        <f t="shared" si="0"/>
        <v>1</v>
      </c>
      <c r="K8" s="2">
        <v>60</v>
      </c>
      <c r="L8" s="3">
        <v>0.1</v>
      </c>
      <c r="M8" s="4">
        <f t="shared" si="3"/>
        <v>1.5000000000000001E-2</v>
      </c>
      <c r="N8" s="34">
        <v>1600</v>
      </c>
      <c r="O8" s="19">
        <f t="shared" si="1"/>
        <v>5558012.9280000003</v>
      </c>
      <c r="P8" s="19">
        <f t="shared" si="4"/>
        <v>83370.193920000005</v>
      </c>
      <c r="Q8" s="19">
        <f t="shared" si="5"/>
        <v>5474642.7340799998</v>
      </c>
      <c r="R8" s="19">
        <v>0</v>
      </c>
      <c r="S8" s="19">
        <f t="shared" si="6"/>
        <v>5474642.7340799998</v>
      </c>
      <c r="W8" s="20">
        <v>32</v>
      </c>
    </row>
    <row r="9" spans="2:24" x14ac:dyDescent="0.3">
      <c r="B9" s="7">
        <v>6</v>
      </c>
      <c r="C9" s="24" t="s">
        <v>49</v>
      </c>
      <c r="D9" s="2"/>
      <c r="E9" s="2" t="s">
        <v>28</v>
      </c>
      <c r="F9" s="19">
        <v>322.72000000000003</v>
      </c>
      <c r="G9" s="19">
        <f t="shared" si="2"/>
        <v>3473.7580800000001</v>
      </c>
      <c r="H9" s="13">
        <v>9</v>
      </c>
      <c r="I9" s="2">
        <v>2022</v>
      </c>
      <c r="J9" s="2">
        <f t="shared" si="0"/>
        <v>1</v>
      </c>
      <c r="K9" s="2">
        <v>60</v>
      </c>
      <c r="L9" s="3">
        <v>0.1</v>
      </c>
      <c r="M9" s="4">
        <f t="shared" si="3"/>
        <v>1.5000000000000001E-2</v>
      </c>
      <c r="N9" s="34">
        <v>1600</v>
      </c>
      <c r="O9" s="19">
        <f t="shared" si="1"/>
        <v>5558012.9280000003</v>
      </c>
      <c r="P9" s="19">
        <f t="shared" si="4"/>
        <v>83370.193920000005</v>
      </c>
      <c r="Q9" s="19">
        <f t="shared" si="5"/>
        <v>5474642.7340799998</v>
      </c>
      <c r="R9" s="19">
        <v>0</v>
      </c>
      <c r="S9" s="19">
        <f t="shared" si="6"/>
        <v>5474642.7340799998</v>
      </c>
      <c r="W9" s="20">
        <v>56</v>
      </c>
    </row>
    <row r="10" spans="2:24" hidden="1" x14ac:dyDescent="0.3">
      <c r="B10" s="7">
        <v>52</v>
      </c>
      <c r="C10" s="24" t="s">
        <v>21</v>
      </c>
      <c r="D10" s="7" t="s">
        <v>30</v>
      </c>
      <c r="E10" s="7" t="s">
        <v>28</v>
      </c>
      <c r="F10" s="27"/>
      <c r="G10" s="19">
        <f t="shared" si="2"/>
        <v>0</v>
      </c>
      <c r="H10" s="7">
        <v>0</v>
      </c>
      <c r="I10" s="2">
        <v>2007</v>
      </c>
      <c r="J10" s="2">
        <f t="shared" si="0"/>
        <v>16</v>
      </c>
      <c r="K10" s="7">
        <v>60</v>
      </c>
      <c r="L10" s="3">
        <v>0.1</v>
      </c>
      <c r="M10" s="4">
        <f t="shared" ref="M10:M15" si="7">(1-L10)/K10</f>
        <v>1.5000000000000001E-2</v>
      </c>
      <c r="N10" s="35"/>
      <c r="O10" s="19">
        <f t="shared" si="1"/>
        <v>0</v>
      </c>
      <c r="P10" s="19">
        <f t="shared" ref="P10:P15" si="8">O10*M10*J10</f>
        <v>0</v>
      </c>
      <c r="Q10" s="19">
        <f t="shared" si="5"/>
        <v>0</v>
      </c>
      <c r="R10" s="27"/>
      <c r="S10" s="19">
        <f t="shared" si="6"/>
        <v>0</v>
      </c>
    </row>
    <row r="11" spans="2:24" hidden="1" x14ac:dyDescent="0.3">
      <c r="B11" s="7">
        <v>53</v>
      </c>
      <c r="C11" s="24" t="s">
        <v>22</v>
      </c>
      <c r="D11" s="7" t="s">
        <v>30</v>
      </c>
      <c r="E11" s="7" t="s">
        <v>28</v>
      </c>
      <c r="F11" s="27"/>
      <c r="G11" s="19">
        <f t="shared" si="2"/>
        <v>0</v>
      </c>
      <c r="H11" s="7">
        <v>0</v>
      </c>
      <c r="I11" s="2">
        <v>2007</v>
      </c>
      <c r="J11" s="2">
        <f t="shared" si="0"/>
        <v>16</v>
      </c>
      <c r="K11" s="7">
        <v>60</v>
      </c>
      <c r="L11" s="3">
        <v>0.1</v>
      </c>
      <c r="M11" s="4">
        <f t="shared" si="7"/>
        <v>1.5000000000000001E-2</v>
      </c>
      <c r="N11" s="35"/>
      <c r="O11" s="19">
        <f t="shared" si="1"/>
        <v>0</v>
      </c>
      <c r="P11" s="19">
        <f t="shared" si="8"/>
        <v>0</v>
      </c>
      <c r="Q11" s="19">
        <f t="shared" si="5"/>
        <v>0</v>
      </c>
      <c r="R11" s="27"/>
      <c r="S11" s="19">
        <f t="shared" si="6"/>
        <v>0</v>
      </c>
      <c r="X11" s="22"/>
    </row>
    <row r="12" spans="2:24" hidden="1" x14ac:dyDescent="0.3">
      <c r="B12" s="7">
        <v>54</v>
      </c>
      <c r="C12" s="24" t="s">
        <v>23</v>
      </c>
      <c r="D12" s="7" t="s">
        <v>30</v>
      </c>
      <c r="E12" s="7" t="s">
        <v>28</v>
      </c>
      <c r="F12" s="27"/>
      <c r="G12" s="19">
        <f t="shared" si="2"/>
        <v>0</v>
      </c>
      <c r="H12" s="7">
        <v>0</v>
      </c>
      <c r="I12" s="2">
        <v>2007</v>
      </c>
      <c r="J12" s="2">
        <f t="shared" si="0"/>
        <v>16</v>
      </c>
      <c r="K12" s="7">
        <v>60</v>
      </c>
      <c r="L12" s="3">
        <v>0.1</v>
      </c>
      <c r="M12" s="4">
        <f t="shared" si="7"/>
        <v>1.5000000000000001E-2</v>
      </c>
      <c r="N12" s="35"/>
      <c r="O12" s="19">
        <f t="shared" si="1"/>
        <v>0</v>
      </c>
      <c r="P12" s="19">
        <f t="shared" si="8"/>
        <v>0</v>
      </c>
      <c r="Q12" s="19">
        <f t="shared" si="5"/>
        <v>0</v>
      </c>
      <c r="R12" s="27"/>
      <c r="S12" s="19">
        <f t="shared" si="6"/>
        <v>0</v>
      </c>
    </row>
    <row r="13" spans="2:24" hidden="1" x14ac:dyDescent="0.3">
      <c r="B13" s="7">
        <v>55</v>
      </c>
      <c r="C13" s="24" t="s">
        <v>24</v>
      </c>
      <c r="D13" s="7" t="s">
        <v>30</v>
      </c>
      <c r="E13" s="7" t="s">
        <v>28</v>
      </c>
      <c r="F13" s="27"/>
      <c r="G13" s="19">
        <f t="shared" si="2"/>
        <v>0</v>
      </c>
      <c r="H13" s="7">
        <v>0</v>
      </c>
      <c r="I13" s="2">
        <v>2007</v>
      </c>
      <c r="J13" s="2">
        <f t="shared" si="0"/>
        <v>16</v>
      </c>
      <c r="K13" s="7">
        <v>60</v>
      </c>
      <c r="L13" s="3">
        <v>0.1</v>
      </c>
      <c r="M13" s="4">
        <f t="shared" si="7"/>
        <v>1.5000000000000001E-2</v>
      </c>
      <c r="N13" s="35"/>
      <c r="O13" s="19">
        <f t="shared" si="1"/>
        <v>0</v>
      </c>
      <c r="P13" s="19">
        <f t="shared" si="8"/>
        <v>0</v>
      </c>
      <c r="Q13" s="19">
        <f t="shared" si="5"/>
        <v>0</v>
      </c>
      <c r="R13" s="27"/>
      <c r="S13" s="19">
        <f t="shared" si="6"/>
        <v>0</v>
      </c>
    </row>
    <row r="14" spans="2:24" hidden="1" x14ac:dyDescent="0.3">
      <c r="B14" s="7">
        <v>56</v>
      </c>
      <c r="C14" s="24" t="s">
        <v>25</v>
      </c>
      <c r="D14" s="7" t="s">
        <v>30</v>
      </c>
      <c r="E14" s="7" t="s">
        <v>28</v>
      </c>
      <c r="F14" s="27"/>
      <c r="G14" s="19">
        <f t="shared" si="2"/>
        <v>0</v>
      </c>
      <c r="H14" s="7">
        <v>0</v>
      </c>
      <c r="I14" s="2">
        <v>2007</v>
      </c>
      <c r="J14" s="2">
        <f t="shared" si="0"/>
        <v>16</v>
      </c>
      <c r="K14" s="7">
        <v>60</v>
      </c>
      <c r="L14" s="3">
        <v>0.1</v>
      </c>
      <c r="M14" s="4">
        <f t="shared" si="7"/>
        <v>1.5000000000000001E-2</v>
      </c>
      <c r="N14" s="35"/>
      <c r="O14" s="19">
        <f t="shared" si="1"/>
        <v>0</v>
      </c>
      <c r="P14" s="19">
        <f t="shared" si="8"/>
        <v>0</v>
      </c>
      <c r="Q14" s="19">
        <f t="shared" si="5"/>
        <v>0</v>
      </c>
      <c r="R14" s="27"/>
      <c r="S14" s="19">
        <f t="shared" si="6"/>
        <v>0</v>
      </c>
    </row>
    <row r="15" spans="2:24" ht="28.8" hidden="1" x14ac:dyDescent="0.3">
      <c r="B15" s="7">
        <v>57</v>
      </c>
      <c r="C15" s="24" t="s">
        <v>26</v>
      </c>
      <c r="D15" s="7" t="s">
        <v>30</v>
      </c>
      <c r="E15" s="7" t="s">
        <v>28</v>
      </c>
      <c r="F15" s="27"/>
      <c r="G15" s="19">
        <f t="shared" si="2"/>
        <v>0</v>
      </c>
      <c r="H15" s="7">
        <v>0</v>
      </c>
      <c r="I15" s="2">
        <v>2007</v>
      </c>
      <c r="J15" s="2">
        <f t="shared" si="0"/>
        <v>16</v>
      </c>
      <c r="K15" s="7">
        <v>60</v>
      </c>
      <c r="L15" s="3">
        <v>0.1</v>
      </c>
      <c r="M15" s="4">
        <f t="shared" si="7"/>
        <v>1.5000000000000001E-2</v>
      </c>
      <c r="N15" s="35"/>
      <c r="O15" s="19">
        <f t="shared" si="1"/>
        <v>0</v>
      </c>
      <c r="P15" s="19">
        <f t="shared" si="8"/>
        <v>0</v>
      </c>
      <c r="Q15" s="19">
        <f t="shared" si="5"/>
        <v>0</v>
      </c>
      <c r="R15" s="27"/>
      <c r="S15" s="19">
        <f t="shared" si="6"/>
        <v>0</v>
      </c>
    </row>
    <row r="16" spans="2:24" ht="15" customHeight="1" x14ac:dyDescent="0.3">
      <c r="B16" s="41" t="s">
        <v>27</v>
      </c>
      <c r="C16" s="42"/>
      <c r="D16" s="42"/>
      <c r="E16" s="42"/>
      <c r="F16" s="28">
        <f>SUM(F4:F15)</f>
        <v>1964.8700000000001</v>
      </c>
      <c r="G16" s="30">
        <f>SUM(G4:G15)</f>
        <v>21149.860679999998</v>
      </c>
      <c r="H16" s="7"/>
      <c r="I16" s="7"/>
      <c r="J16" s="7"/>
      <c r="K16" s="7"/>
      <c r="L16" s="7"/>
      <c r="M16" s="7"/>
      <c r="N16" s="35"/>
      <c r="O16" s="30">
        <f>SUM(O4:O15)</f>
        <v>33839777.088</v>
      </c>
      <c r="P16" s="30">
        <f>SUM(P4:P15)</f>
        <v>507596.65631999995</v>
      </c>
      <c r="Q16" s="30">
        <f t="shared" si="5"/>
        <v>33332180.431680001</v>
      </c>
      <c r="R16" s="30"/>
      <c r="S16" s="30">
        <f>SUM(S4:S15)</f>
        <v>33332180.431680001</v>
      </c>
    </row>
    <row r="19" spans="6:16" x14ac:dyDescent="0.3">
      <c r="F19" s="29"/>
    </row>
    <row r="24" spans="6:16" ht="15.6" x14ac:dyDescent="0.3">
      <c r="G24" s="31" t="s">
        <v>31</v>
      </c>
      <c r="H24" s="7"/>
      <c r="I24" s="32">
        <f>P26*45000</f>
        <v>41239575</v>
      </c>
    </row>
    <row r="25" spans="6:16" ht="15.6" x14ac:dyDescent="0.3">
      <c r="G25" s="31" t="s">
        <v>29</v>
      </c>
      <c r="H25" s="7"/>
      <c r="I25" s="32">
        <f>S16</f>
        <v>33332180.431680001</v>
      </c>
      <c r="N25" s="36">
        <v>27.75</v>
      </c>
    </row>
    <row r="26" spans="6:16" ht="15.6" x14ac:dyDescent="0.3">
      <c r="G26" s="31" t="s">
        <v>27</v>
      </c>
      <c r="H26" s="7"/>
      <c r="I26" s="33">
        <f>SUM(I24:I25)</f>
        <v>74571755.431679994</v>
      </c>
      <c r="N26" s="36">
        <f>N25*4046.84</f>
        <v>112299.81</v>
      </c>
      <c r="P26" s="44">
        <f>766.25*1.196</f>
        <v>916.43499999999995</v>
      </c>
    </row>
    <row r="27" spans="6:16" ht="15.6" x14ac:dyDescent="0.3">
      <c r="G27" s="31" t="s">
        <v>32</v>
      </c>
      <c r="H27" s="7"/>
      <c r="I27" s="33">
        <f>ROUND(I26,-5)</f>
        <v>74600000</v>
      </c>
      <c r="P27" s="21">
        <v>766.25</v>
      </c>
    </row>
    <row r="28" spans="6:16" ht="15.6" x14ac:dyDescent="0.3">
      <c r="G28" s="31" t="s">
        <v>33</v>
      </c>
      <c r="H28" s="7"/>
      <c r="I28" s="33">
        <f>I27*0.85</f>
        <v>63410000</v>
      </c>
      <c r="P28" s="21">
        <v>12000</v>
      </c>
    </row>
    <row r="29" spans="6:16" ht="15.6" x14ac:dyDescent="0.3">
      <c r="G29" s="31" t="s">
        <v>34</v>
      </c>
      <c r="H29" s="7"/>
      <c r="I29" s="33">
        <f>I28*0.75</f>
        <v>47557500</v>
      </c>
      <c r="N29" s="36">
        <f>4500000*27.75</f>
        <v>124875000</v>
      </c>
      <c r="P29" s="21">
        <f>P28*1.25</f>
        <v>15000</v>
      </c>
    </row>
    <row r="30" spans="6:16" x14ac:dyDescent="0.3">
      <c r="P30" s="21">
        <f>P27*P29</f>
        <v>11493750</v>
      </c>
    </row>
    <row r="1048530" spans="4:4" x14ac:dyDescent="0.3">
      <c r="D1048530" s="2"/>
    </row>
  </sheetData>
  <dataConsolidate/>
  <mergeCells count="2">
    <mergeCell ref="B2:S2"/>
    <mergeCell ref="B16:E16"/>
  </mergeCells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15"/>
  <sheetViews>
    <sheetView workbookViewId="0">
      <selection activeCell="D4" sqref="D4:J7"/>
    </sheetView>
  </sheetViews>
  <sheetFormatPr defaultRowHeight="14.4" x14ac:dyDescent="0.3"/>
  <cols>
    <col min="4" max="4" width="16.33203125" customWidth="1"/>
    <col min="5" max="5" width="16" customWidth="1"/>
    <col min="6" max="6" width="20.109375" customWidth="1"/>
    <col min="7" max="7" width="13.88671875" bestFit="1" customWidth="1"/>
    <col min="9" max="9" width="12.6640625" bestFit="1" customWidth="1"/>
    <col min="10" max="10" width="22.33203125" customWidth="1"/>
  </cols>
  <sheetData>
    <row r="4" spans="4:17" ht="15.6" x14ac:dyDescent="0.3">
      <c r="D4" s="43" t="s">
        <v>42</v>
      </c>
      <c r="E4" s="43"/>
      <c r="F4" s="43"/>
      <c r="G4" s="43"/>
      <c r="H4" s="43"/>
      <c r="I4" s="43"/>
      <c r="J4" s="43"/>
    </row>
    <row r="5" spans="4:17" ht="28.8" x14ac:dyDescent="0.3">
      <c r="D5" s="6" t="s">
        <v>36</v>
      </c>
      <c r="E5" s="6" t="s">
        <v>35</v>
      </c>
      <c r="F5" s="6" t="s">
        <v>37</v>
      </c>
      <c r="G5" s="6" t="s">
        <v>38</v>
      </c>
      <c r="H5" s="6" t="s">
        <v>39</v>
      </c>
      <c r="I5" s="6" t="s">
        <v>40</v>
      </c>
      <c r="J5" s="6" t="s">
        <v>41</v>
      </c>
    </row>
    <row r="6" spans="4:17" ht="41.4" customHeight="1" x14ac:dyDescent="0.3">
      <c r="D6" s="2">
        <v>186</v>
      </c>
      <c r="E6" s="7">
        <f>D6/8</f>
        <v>23.25</v>
      </c>
      <c r="F6" s="2" t="s">
        <v>43</v>
      </c>
      <c r="G6" s="8">
        <v>2400000</v>
      </c>
      <c r="H6" s="9">
        <v>0</v>
      </c>
      <c r="I6" s="38">
        <f>G6*E6</f>
        <v>55800000</v>
      </c>
      <c r="J6" s="3" t="s">
        <v>45</v>
      </c>
    </row>
    <row r="7" spans="4:17" ht="43.8" customHeight="1" x14ac:dyDescent="0.3">
      <c r="D7" s="2">
        <v>36</v>
      </c>
      <c r="E7" s="7">
        <f>D7/8</f>
        <v>4.5</v>
      </c>
      <c r="F7" s="2" t="s">
        <v>44</v>
      </c>
      <c r="G7" s="8">
        <v>2400000</v>
      </c>
      <c r="H7" s="9">
        <v>0.3</v>
      </c>
      <c r="I7" s="39">
        <f>G7*E7*0.7</f>
        <v>7559999.9999999991</v>
      </c>
      <c r="J7" s="3" t="s">
        <v>46</v>
      </c>
    </row>
    <row r="8" spans="4:17" x14ac:dyDescent="0.3">
      <c r="Q8">
        <v>36</v>
      </c>
    </row>
    <row r="9" spans="4:17" x14ac:dyDescent="0.3">
      <c r="I9" s="5">
        <f>SUM(I6:I8)</f>
        <v>63360000</v>
      </c>
      <c r="Q9" t="e">
        <f>#REF!-Q8</f>
        <v>#REF!</v>
      </c>
    </row>
    <row r="13" spans="4:17" x14ac:dyDescent="0.3">
      <c r="G13" s="14"/>
      <c r="H13" s="15"/>
      <c r="I13" s="15"/>
      <c r="J13" s="16"/>
      <c r="K13" s="17"/>
      <c r="L13" s="17"/>
      <c r="M13" s="17"/>
      <c r="N13" s="17"/>
      <c r="O13" s="18"/>
      <c r="P13" s="17"/>
    </row>
    <row r="14" spans="4:17" x14ac:dyDescent="0.3">
      <c r="G14" s="14"/>
      <c r="H14" s="15"/>
      <c r="I14" s="15"/>
      <c r="J14" s="16"/>
      <c r="K14" s="17"/>
      <c r="L14" s="17"/>
      <c r="M14" s="17"/>
      <c r="N14" s="17"/>
      <c r="O14" s="18"/>
      <c r="P14" s="17"/>
    </row>
    <row r="15" spans="4:17" x14ac:dyDescent="0.3">
      <c r="G15" s="14"/>
      <c r="H15" s="15"/>
      <c r="I15" s="15"/>
      <c r="J15" s="16"/>
      <c r="K15" s="17"/>
      <c r="L15" s="17"/>
      <c r="M15" s="17"/>
      <c r="N15" s="17"/>
      <c r="O15" s="18"/>
      <c r="P15" s="17"/>
    </row>
  </sheetData>
  <mergeCells count="1">
    <mergeCell ref="D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working</vt:lpstr>
      <vt:lpstr>Aesthatic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Amit Jaiswal</cp:lastModifiedBy>
  <dcterms:created xsi:type="dcterms:W3CDTF">2022-07-28T09:17:09Z</dcterms:created>
  <dcterms:modified xsi:type="dcterms:W3CDTF">2024-01-29T10:53:01Z</dcterms:modified>
</cp:coreProperties>
</file>