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tmp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240" yWindow="105" windowWidth="14805" windowHeight="8010" activeTab="4"/>
  </bookViews>
  <sheets>
    <sheet name="Sheet2" sheetId="2" r:id="rId1"/>
    <sheet name="Sheet1" sheetId="1" r:id="rId2"/>
    <sheet name="Sheet3" sheetId="3" r:id="rId3"/>
    <sheet name="Sheet4" sheetId="4" r:id="rId4"/>
    <sheet name="Sheet5" sheetId="5" r:id="rId5"/>
  </sheets>
  <definedNames>
    <definedName name="_xlnm._FilterDatabase" localSheetId="1" hidden="1">Sheet1!$N$20:$O$29</definedName>
  </definedNames>
  <calcPr calcId="152511"/>
  <pivotCaches>
    <pivotCache cacheId="0" r:id="rId6"/>
  </pivotCaches>
</workbook>
</file>

<file path=xl/calcChain.xml><?xml version="1.0" encoding="utf-8"?>
<calcChain xmlns="http://schemas.openxmlformats.org/spreadsheetml/2006/main">
  <c r="H22" i="5" l="1"/>
  <c r="H21" i="5"/>
  <c r="I20" i="5"/>
  <c r="H20" i="5"/>
  <c r="K12" i="5" l="1"/>
  <c r="O18" i="1"/>
  <c r="M17" i="1" l="1"/>
  <c r="M16" i="1"/>
  <c r="M15" i="1"/>
  <c r="M14" i="1"/>
  <c r="M13" i="1"/>
  <c r="M12" i="1"/>
  <c r="M11" i="1"/>
  <c r="M10" i="1"/>
  <c r="M9" i="1"/>
  <c r="M8" i="1"/>
  <c r="M7" i="1"/>
  <c r="M6" i="1"/>
  <c r="M5" i="1"/>
  <c r="L14" i="1"/>
  <c r="L13" i="1"/>
  <c r="L11" i="1"/>
  <c r="L9" i="1"/>
  <c r="L7" i="1"/>
  <c r="L5" i="1"/>
  <c r="C3" i="4" l="1"/>
  <c r="C15" i="3" l="1"/>
  <c r="C14" i="3"/>
  <c r="C11" i="3"/>
  <c r="C7" i="3"/>
  <c r="H54" i="1"/>
  <c r="F54" i="1"/>
  <c r="H51" i="1"/>
  <c r="G51" i="1"/>
  <c r="F51" i="1"/>
  <c r="H38" i="1"/>
  <c r="G38" i="1"/>
  <c r="F38" i="1"/>
  <c r="F34" i="1"/>
  <c r="H34" i="1"/>
  <c r="H33" i="1"/>
  <c r="H32" i="1"/>
  <c r="H31" i="1"/>
  <c r="H30" i="1"/>
  <c r="H29" i="1"/>
  <c r="H28" i="1"/>
  <c r="H26" i="1"/>
  <c r="F26" i="1"/>
  <c r="H25" i="1"/>
  <c r="H24" i="1"/>
  <c r="H23" i="1"/>
  <c r="H22" i="1"/>
  <c r="H21" i="1"/>
  <c r="H20" i="1"/>
  <c r="H19" i="1"/>
  <c r="F9" i="1" l="1"/>
  <c r="H17" i="1"/>
  <c r="G17" i="1"/>
  <c r="F17" i="1"/>
  <c r="H9" i="1"/>
  <c r="G9" i="1"/>
</calcChain>
</file>

<file path=xl/sharedStrings.xml><?xml version="1.0" encoding="utf-8"?>
<sst xmlns="http://schemas.openxmlformats.org/spreadsheetml/2006/main" count="119" uniqueCount="58">
  <si>
    <t>Phase-1</t>
  </si>
  <si>
    <t>Tower-3</t>
  </si>
  <si>
    <t>Tower-4</t>
  </si>
  <si>
    <t>Land Area</t>
  </si>
  <si>
    <t>Type</t>
  </si>
  <si>
    <t>T-3</t>
  </si>
  <si>
    <t>T-4</t>
  </si>
  <si>
    <t>2BHK Delight</t>
  </si>
  <si>
    <t>2BHK Grande</t>
  </si>
  <si>
    <t>2BHK Luxury Type-1</t>
  </si>
  <si>
    <t>2BHK Luxury Type-2</t>
  </si>
  <si>
    <t>Carpet Area (sqft)</t>
  </si>
  <si>
    <t>Saleable Area (sqft)</t>
  </si>
  <si>
    <t>Phase-2</t>
  </si>
  <si>
    <t>Tower-1</t>
  </si>
  <si>
    <t>Tower-2</t>
  </si>
  <si>
    <t>3BHK Grande</t>
  </si>
  <si>
    <t>T-1</t>
  </si>
  <si>
    <t>T-2</t>
  </si>
  <si>
    <t>Units</t>
  </si>
  <si>
    <t>3BHK Luxury Type-1</t>
  </si>
  <si>
    <t>3BHK Luxury Type-2</t>
  </si>
  <si>
    <t>Phase-3</t>
  </si>
  <si>
    <t>T-10</t>
  </si>
  <si>
    <t>T-11</t>
  </si>
  <si>
    <t>Phase-4</t>
  </si>
  <si>
    <t>T-12</t>
  </si>
  <si>
    <t>T-13</t>
  </si>
  <si>
    <t>Phase-5</t>
  </si>
  <si>
    <t>T-5</t>
  </si>
  <si>
    <t>4BHK-Suite-1</t>
  </si>
  <si>
    <t>4BHK-Suite-2</t>
  </si>
  <si>
    <t>Phase-6</t>
  </si>
  <si>
    <t>T-6</t>
  </si>
  <si>
    <t>T-7</t>
  </si>
  <si>
    <t>T-8</t>
  </si>
  <si>
    <t>T-9</t>
  </si>
  <si>
    <t>Row Labels</t>
  </si>
  <si>
    <t>(blank)</t>
  </si>
  <si>
    <t>Grand Total</t>
  </si>
  <si>
    <t>Sum of Units</t>
  </si>
  <si>
    <t>Licensed Area</t>
  </si>
  <si>
    <t>area of site as per zoning</t>
  </si>
  <si>
    <t>Plot area in Intense TOD Zone</t>
  </si>
  <si>
    <t>Plot Area in Transition Zone</t>
  </si>
  <si>
    <t>permi. FAR in Intense TOD Zone (@3.5)</t>
  </si>
  <si>
    <t>permi. FAR in transition Zone (@2.5)</t>
  </si>
  <si>
    <t>Total Permissible FAR</t>
  </si>
  <si>
    <t>Permi. Ground Coberage @40%</t>
  </si>
  <si>
    <t>Proposed Ground Coverage</t>
  </si>
  <si>
    <t>Unit Configration</t>
  </si>
  <si>
    <t>2BHK</t>
  </si>
  <si>
    <t>3BHK</t>
  </si>
  <si>
    <t>4BHK</t>
  </si>
  <si>
    <t>permi.</t>
  </si>
  <si>
    <t>propo.</t>
  </si>
  <si>
    <t>FAR</t>
  </si>
  <si>
    <t>Non-FAR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</si>
</sst>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 * #,##0.00_ ;_ * \-#,##0.00_ ;_ * &quot;-&quot;??_ ;_ @_ "/>
    <numFmt numFmtId="164" formatCode="_ * #,##0_ ;_ * \-#,##0_ ;_ * &quot;-&quot;??_ ;_ @_ "/>
    <numFmt numFmtId="166" formatCode="_ * #,##0.000_ ;_ * \-#,##0.000_ ;_ * &quot;-&quot;??_ ;_ @_ 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/>
        <bgColor theme="4"/>
      </patternFill>
    </fill>
  </fills>
  <borders count="2">
    <border>
      <left/>
      <right/>
      <top/>
      <bottom/>
      <diagonal/>
    </border>
    <border>
      <left/>
      <right/>
      <top style="medium">
        <color theme="4" tint="-0.249977111117893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7">
    <xf numFmtId="0" fontId="0" fillId="0" borderId="0" xfId="0"/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164" fontId="2" fillId="0" borderId="0" xfId="1" applyNumberFormat="1" applyFont="1" applyAlignment="1">
      <alignment horizontal="center" vertical="center"/>
    </xf>
    <xf numFmtId="164" fontId="0" fillId="0" borderId="0" xfId="1" applyNumberFormat="1" applyFont="1"/>
    <xf numFmtId="0" fontId="2" fillId="0" borderId="0" xfId="0" applyFont="1" applyAlignment="1">
      <alignment horizontal="center" vertical="center"/>
    </xf>
    <xf numFmtId="164" fontId="2" fillId="0" borderId="0" xfId="1" applyNumberFormat="1" applyFont="1"/>
    <xf numFmtId="0" fontId="2" fillId="0" borderId="0" xfId="0" applyFont="1"/>
    <xf numFmtId="0" fontId="2" fillId="0" borderId="0" xfId="0" applyFont="1" applyBorder="1" applyAlignment="1">
      <alignment horizontal="center" vertical="center"/>
    </xf>
    <xf numFmtId="0" fontId="0" fillId="0" borderId="0" xfId="0" applyBorder="1"/>
    <xf numFmtId="164" fontId="2" fillId="0" borderId="0" xfId="1" applyNumberFormat="1" applyFont="1" applyBorder="1"/>
    <xf numFmtId="164" fontId="0" fillId="0" borderId="0" xfId="1" applyNumberFormat="1" applyFont="1" applyBorder="1"/>
    <xf numFmtId="0" fontId="0" fillId="0" borderId="0" xfId="0" applyFill="1" applyBorder="1"/>
    <xf numFmtId="0" fontId="0" fillId="0" borderId="0" xfId="0" applyFont="1" applyBorder="1"/>
    <xf numFmtId="0" fontId="2" fillId="0" borderId="0" xfId="0" applyFont="1" applyBorder="1"/>
    <xf numFmtId="0" fontId="2" fillId="0" borderId="0" xfId="0" applyFont="1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Font="1" applyAlignment="1">
      <alignment horizontal="left"/>
    </xf>
    <xf numFmtId="0" fontId="0" fillId="0" borderId="0" xfId="0" applyNumberFormat="1"/>
    <xf numFmtId="0" fontId="3" fillId="2" borderId="1" xfId="0" applyFont="1" applyFill="1" applyBorder="1"/>
    <xf numFmtId="0" fontId="0" fillId="0" borderId="0" xfId="0" applyNumberFormat="1" applyFont="1"/>
    <xf numFmtId="0" fontId="2" fillId="0" borderId="0" xfId="0" applyNumberFormat="1" applyFont="1"/>
    <xf numFmtId="164" fontId="2" fillId="0" borderId="0" xfId="0" applyNumberFormat="1" applyFont="1"/>
    <xf numFmtId="0" fontId="2" fillId="0" borderId="0" xfId="0" applyFont="1" applyAlignment="1">
      <alignment horizontal="center" vertical="center"/>
    </xf>
    <xf numFmtId="43" fontId="0" fillId="0" borderId="0" xfId="1" applyFont="1"/>
    <xf numFmtId="10" fontId="0" fillId="0" borderId="0" xfId="0" applyNumberFormat="1"/>
    <xf numFmtId="0" fontId="2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Fill="1" applyBorder="1" applyAlignment="1">
      <alignment horizontal="left" vertical="top"/>
    </xf>
    <xf numFmtId="0" fontId="0" fillId="0" borderId="0" xfId="0" applyNumberFormat="1" applyFill="1" applyBorder="1" applyAlignment="1">
      <alignment horizontal="left" vertical="top"/>
    </xf>
    <xf numFmtId="166" fontId="0" fillId="0" borderId="0" xfId="1" applyNumberFormat="1" applyFont="1"/>
    <xf numFmtId="166" fontId="0" fillId="0" borderId="0" xfId="0" applyNumberForma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tmp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0</xdr:rowOff>
    </xdr:from>
    <xdr:to>
      <xdr:col>5</xdr:col>
      <xdr:colOff>562478</xdr:colOff>
      <xdr:row>15</xdr:row>
      <xdr:rowOff>95662</xdr:rowOff>
    </xdr:to>
    <xdr:pic>
      <xdr:nvPicPr>
        <xdr:cNvPr id="2" name="Picture 1" descr="Screen Clippin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" y="0"/>
          <a:ext cx="3600953" cy="2953162"/>
        </a:xfrm>
        <a:prstGeom prst="rect">
          <a:avLst/>
        </a:prstGeom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E:\Abhinav%20Chaturvedi's%20Assignments\In-Progress\VIS(2023-24)-PL705-606-929_Joyville\Report\Inventory%20Valuation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Author" refreshedDate="45356.481117939817" createdVersion="5" refreshedVersion="5" minRefreshableVersion="3" recordCount="49">
  <cacheSource type="worksheet">
    <worksheetSource ref="E1:H50" sheet="Sheet1" r:id="rId2"/>
  </cacheSource>
  <cacheFields count="4">
    <cacheField name="Type" numFmtId="0">
      <sharedItems containsBlank="1" count="10">
        <s v="2BHK Delight"/>
        <s v="2BHK Grande"/>
        <s v="2BHK Luxury Type-1"/>
        <s v="2BHK Luxury Type-2"/>
        <m/>
        <s v="3BHK Grande"/>
        <s v="3BHK Luxury Type-1"/>
        <s v="3BHK Luxury Type-2"/>
        <s v="4BHK-Suite-1"/>
        <s v="4BHK-Suite-2"/>
      </sharedItems>
    </cacheField>
    <cacheField name="Units" numFmtId="0">
      <sharedItems containsString="0" containsBlank="1" containsNumber="1" containsInteger="1" minValue="1" maxValue="281"/>
    </cacheField>
    <cacheField name="Carpet Area (sqft)" numFmtId="164">
      <sharedItems containsString="0" containsBlank="1" containsNumber="1" containsInteger="1" minValue="1388" maxValue="359844"/>
    </cacheField>
    <cacheField name="Saleable Area (sqft)" numFmtId="164">
      <sharedItems containsString="0" containsBlank="1" containsNumber="1" containsInteger="1" minValue="1950" maxValue="505666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49">
  <r>
    <x v="0"/>
    <n v="30"/>
    <n v="19320"/>
    <n v="27450"/>
  </r>
  <r>
    <x v="1"/>
    <n v="57"/>
    <n v="48963"/>
    <n v="69255"/>
  </r>
  <r>
    <x v="2"/>
    <n v="30"/>
    <n v="28920"/>
    <n v="41040"/>
  </r>
  <r>
    <x v="0"/>
    <n v="30"/>
    <n v="19320"/>
    <n v="27450"/>
  </r>
  <r>
    <x v="1"/>
    <n v="30"/>
    <n v="25770"/>
    <n v="36450"/>
  </r>
  <r>
    <x v="2"/>
    <n v="30"/>
    <n v="28920"/>
    <n v="41040"/>
  </r>
  <r>
    <x v="3"/>
    <n v="28"/>
    <n v="26936"/>
    <n v="38052"/>
  </r>
  <r>
    <x v="4"/>
    <n v="235"/>
    <n v="198149"/>
    <n v="280737"/>
  </r>
  <r>
    <x v="4"/>
    <m/>
    <m/>
    <m/>
  </r>
  <r>
    <x v="5"/>
    <n v="53"/>
    <n v="63600"/>
    <n v="89676"/>
  </r>
  <r>
    <x v="6"/>
    <n v="104"/>
    <n v="137280"/>
    <n v="192608"/>
  </r>
  <r>
    <x v="7"/>
    <n v="2"/>
    <n v="2776"/>
    <n v="3900"/>
  </r>
  <r>
    <x v="5"/>
    <n v="41"/>
    <n v="49200"/>
    <n v="69372"/>
  </r>
  <r>
    <x v="6"/>
    <n v="80"/>
    <n v="105600"/>
    <n v="148160"/>
  </r>
  <r>
    <x v="7"/>
    <n v="1"/>
    <n v="1388"/>
    <n v="1950"/>
  </r>
  <r>
    <x v="4"/>
    <n v="281"/>
    <n v="359844"/>
    <n v="505666"/>
  </r>
  <r>
    <x v="4"/>
    <m/>
    <m/>
    <m/>
  </r>
  <r>
    <x v="0"/>
    <n v="30"/>
    <m/>
    <n v="27450"/>
  </r>
  <r>
    <x v="1"/>
    <n v="28"/>
    <m/>
    <n v="34020"/>
  </r>
  <r>
    <x v="2"/>
    <n v="30"/>
    <m/>
    <n v="41040"/>
  </r>
  <r>
    <x v="3"/>
    <n v="30"/>
    <m/>
    <n v="40770"/>
  </r>
  <r>
    <x v="0"/>
    <n v="30"/>
    <m/>
    <n v="27450"/>
  </r>
  <r>
    <x v="1"/>
    <n v="57"/>
    <m/>
    <n v="69255"/>
  </r>
  <r>
    <x v="2"/>
    <n v="30"/>
    <m/>
    <n v="41040"/>
  </r>
  <r>
    <x v="4"/>
    <n v="235"/>
    <m/>
    <n v="281025"/>
  </r>
  <r>
    <x v="4"/>
    <m/>
    <m/>
    <m/>
  </r>
  <r>
    <x v="5"/>
    <n v="41"/>
    <m/>
    <n v="69372"/>
  </r>
  <r>
    <x v="6"/>
    <n v="80"/>
    <m/>
    <n v="148160"/>
  </r>
  <r>
    <x v="7"/>
    <n v="1"/>
    <m/>
    <n v="1950"/>
  </r>
  <r>
    <x v="5"/>
    <n v="53"/>
    <m/>
    <n v="89676"/>
  </r>
  <r>
    <x v="6"/>
    <n v="104"/>
    <m/>
    <n v="192608"/>
  </r>
  <r>
    <x v="7"/>
    <n v="2"/>
    <m/>
    <n v="3900"/>
  </r>
  <r>
    <x v="4"/>
    <n v="281"/>
    <m/>
    <n v="505666"/>
  </r>
  <r>
    <x v="4"/>
    <m/>
    <m/>
    <m/>
  </r>
  <r>
    <x v="8"/>
    <n v="69"/>
    <n v="105639"/>
    <n v="149178"/>
  </r>
  <r>
    <x v="9"/>
    <n v="23"/>
    <n v="35328"/>
    <n v="50140"/>
  </r>
  <r>
    <x v="4"/>
    <n v="92"/>
    <n v="140967"/>
    <n v="199318"/>
  </r>
  <r>
    <x v="4"/>
    <m/>
    <m/>
    <m/>
  </r>
  <r>
    <x v="5"/>
    <n v="38"/>
    <n v="45600"/>
    <n v="64296"/>
  </r>
  <r>
    <x v="6"/>
    <n v="72"/>
    <n v="95040"/>
    <n v="133344"/>
  </r>
  <r>
    <x v="7"/>
    <n v="2"/>
    <n v="2776"/>
    <n v="3900"/>
  </r>
  <r>
    <x v="5"/>
    <n v="30"/>
    <n v="36000"/>
    <n v="50760"/>
  </r>
  <r>
    <x v="6"/>
    <n v="56"/>
    <n v="73920"/>
    <n v="103712"/>
  </r>
  <r>
    <x v="7"/>
    <n v="1"/>
    <n v="1388"/>
    <n v="1950"/>
  </r>
  <r>
    <x v="5"/>
    <n v="30"/>
    <n v="36000"/>
    <n v="50760"/>
  </r>
  <r>
    <x v="6"/>
    <n v="56"/>
    <n v="73920"/>
    <n v="103712"/>
  </r>
  <r>
    <x v="7"/>
    <n v="1"/>
    <n v="1388"/>
    <n v="1950"/>
  </r>
  <r>
    <x v="0"/>
    <n v="60"/>
    <n v="38640"/>
    <n v="54900"/>
  </r>
  <r>
    <x v="1"/>
    <n v="58"/>
    <n v="49822"/>
    <n v="7047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2" cacheId="0" applyNumberFormats="0" applyBorderFormats="0" applyFontFormats="0" applyPatternFormats="0" applyAlignmentFormats="0" applyWidthHeightFormats="1" dataCaption="Values" updatedVersion="5" minRefreshableVersion="3" useAutoFormatting="1" itemPrintTitles="1" createdVersion="5" indent="0" outline="1" outlineData="1" multipleFieldFilters="0">
  <location ref="A3:B14" firstHeaderRow="1" firstDataRow="1" firstDataCol="1"/>
  <pivotFields count="4">
    <pivotField axis="axisRow" showAll="0">
      <items count="11">
        <item x="0"/>
        <item x="1"/>
        <item x="2"/>
        <item x="3"/>
        <item x="5"/>
        <item x="6"/>
        <item x="7"/>
        <item x="8"/>
        <item x="9"/>
        <item x="4"/>
        <item t="default"/>
      </items>
    </pivotField>
    <pivotField dataField="1" showAll="0"/>
    <pivotField showAll="0"/>
    <pivotField showAll="0"/>
  </pivotFields>
  <rowFields count="1">
    <field x="0"/>
  </rowFields>
  <rowItems count="11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 t="grand">
      <x/>
    </i>
  </rowItems>
  <colItems count="1">
    <i/>
  </colItems>
  <dataFields count="1">
    <dataField name="Sum of Units" fld="1" baseField="0" baseItem="0"/>
  </dataFields>
  <pivotTableStyleInfo name="PivotStyleMedium9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14"/>
  <sheetViews>
    <sheetView workbookViewId="0">
      <selection activeCell="C22" sqref="C22"/>
    </sheetView>
  </sheetViews>
  <sheetFormatPr defaultRowHeight="15" x14ac:dyDescent="0.25"/>
  <cols>
    <col min="1" max="1" width="18.5703125" bestFit="1" customWidth="1"/>
    <col min="2" max="2" width="12.28515625" customWidth="1"/>
  </cols>
  <sheetData>
    <row r="3" spans="1:2" x14ac:dyDescent="0.25">
      <c r="A3" s="17" t="s">
        <v>37</v>
      </c>
      <c r="B3" t="s">
        <v>40</v>
      </c>
    </row>
    <row r="4" spans="1:2" x14ac:dyDescent="0.25">
      <c r="A4" s="18" t="s">
        <v>7</v>
      </c>
      <c r="B4" s="20">
        <v>180</v>
      </c>
    </row>
    <row r="5" spans="1:2" x14ac:dyDescent="0.25">
      <c r="A5" s="18" t="s">
        <v>8</v>
      </c>
      <c r="B5" s="20">
        <v>230</v>
      </c>
    </row>
    <row r="6" spans="1:2" x14ac:dyDescent="0.25">
      <c r="A6" s="18" t="s">
        <v>9</v>
      </c>
      <c r="B6" s="20">
        <v>120</v>
      </c>
    </row>
    <row r="7" spans="1:2" x14ac:dyDescent="0.25">
      <c r="A7" s="18" t="s">
        <v>10</v>
      </c>
      <c r="B7" s="20">
        <v>58</v>
      </c>
    </row>
    <row r="8" spans="1:2" x14ac:dyDescent="0.25">
      <c r="A8" s="18" t="s">
        <v>16</v>
      </c>
      <c r="B8" s="20">
        <v>286</v>
      </c>
    </row>
    <row r="9" spans="1:2" x14ac:dyDescent="0.25">
      <c r="A9" s="18" t="s">
        <v>20</v>
      </c>
      <c r="B9" s="20">
        <v>552</v>
      </c>
    </row>
    <row r="10" spans="1:2" x14ac:dyDescent="0.25">
      <c r="A10" s="18" t="s">
        <v>21</v>
      </c>
      <c r="B10" s="20">
        <v>10</v>
      </c>
    </row>
    <row r="11" spans="1:2" x14ac:dyDescent="0.25">
      <c r="A11" s="18" t="s">
        <v>30</v>
      </c>
      <c r="B11" s="20">
        <v>69</v>
      </c>
    </row>
    <row r="12" spans="1:2" x14ac:dyDescent="0.25">
      <c r="A12" s="18" t="s">
        <v>31</v>
      </c>
      <c r="B12" s="20">
        <v>23</v>
      </c>
    </row>
    <row r="13" spans="1:2" x14ac:dyDescent="0.25">
      <c r="A13" s="18" t="s">
        <v>38</v>
      </c>
      <c r="B13" s="20">
        <v>1124</v>
      </c>
    </row>
    <row r="14" spans="1:2" x14ac:dyDescent="0.25">
      <c r="A14" s="18" t="s">
        <v>39</v>
      </c>
      <c r="B14" s="20">
        <v>2652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4"/>
  <sheetViews>
    <sheetView topLeftCell="B1" zoomScaleNormal="100" workbookViewId="0">
      <selection activeCell="D1" sqref="D1"/>
    </sheetView>
  </sheetViews>
  <sheetFormatPr defaultRowHeight="15" x14ac:dyDescent="0.25"/>
  <cols>
    <col min="3" max="3" width="9.7109375" bestFit="1" customWidth="1"/>
    <col min="4" max="4" width="9.140625" style="1"/>
    <col min="5" max="5" width="18.5703125" bestFit="1" customWidth="1"/>
    <col min="6" max="6" width="9" customWidth="1"/>
    <col min="7" max="7" width="9.42578125" style="4" customWidth="1"/>
    <col min="8" max="8" width="10.42578125" style="4" customWidth="1"/>
    <col min="9" max="10" width="9.140625" style="4"/>
    <col min="12" max="12" width="9.140625" style="1"/>
    <col min="14" max="14" width="16.28515625" bestFit="1" customWidth="1"/>
  </cols>
  <sheetData>
    <row r="1" spans="1:18" s="2" customFormat="1" x14ac:dyDescent="0.25">
      <c r="C1" s="2" t="s">
        <v>3</v>
      </c>
      <c r="D1" s="5"/>
      <c r="E1" s="2" t="s">
        <v>4</v>
      </c>
      <c r="F1" s="2" t="s">
        <v>19</v>
      </c>
      <c r="G1" s="3" t="s">
        <v>11</v>
      </c>
      <c r="H1" s="3" t="s">
        <v>12</v>
      </c>
      <c r="I1" s="3"/>
      <c r="J1" s="3"/>
      <c r="L1" s="25"/>
    </row>
    <row r="2" spans="1:18" x14ac:dyDescent="0.25">
      <c r="A2" s="30" t="s">
        <v>0</v>
      </c>
      <c r="B2" s="9" t="s">
        <v>1</v>
      </c>
      <c r="C2" s="29">
        <v>4046.84</v>
      </c>
      <c r="D2" s="28" t="s">
        <v>5</v>
      </c>
      <c r="E2" s="9" t="s">
        <v>7</v>
      </c>
      <c r="F2" s="9">
        <v>30</v>
      </c>
      <c r="G2" s="11">
        <v>19320</v>
      </c>
      <c r="H2" s="11">
        <v>27450</v>
      </c>
    </row>
    <row r="3" spans="1:18" x14ac:dyDescent="0.25">
      <c r="A3" s="30"/>
      <c r="B3" s="9" t="s">
        <v>2</v>
      </c>
      <c r="C3" s="29"/>
      <c r="D3" s="28"/>
      <c r="E3" s="9" t="s">
        <v>8</v>
      </c>
      <c r="F3" s="9">
        <v>57</v>
      </c>
      <c r="G3" s="11">
        <v>48963</v>
      </c>
      <c r="H3" s="11">
        <v>69255</v>
      </c>
    </row>
    <row r="4" spans="1:18" x14ac:dyDescent="0.25">
      <c r="A4" s="30"/>
      <c r="B4" s="9"/>
      <c r="C4" s="9"/>
      <c r="D4" s="28"/>
      <c r="E4" s="9" t="s">
        <v>9</v>
      </c>
      <c r="F4" s="9">
        <v>30</v>
      </c>
      <c r="G4" s="11">
        <v>28920</v>
      </c>
      <c r="H4" s="11">
        <v>41040</v>
      </c>
      <c r="N4" t="s">
        <v>50</v>
      </c>
      <c r="O4" t="s">
        <v>19</v>
      </c>
    </row>
    <row r="5" spans="1:18" x14ac:dyDescent="0.25">
      <c r="A5" s="30"/>
      <c r="B5" s="9"/>
      <c r="C5" s="9"/>
      <c r="D5" s="28" t="s">
        <v>6</v>
      </c>
      <c r="E5" s="9" t="s">
        <v>7</v>
      </c>
      <c r="F5" s="9">
        <v>30</v>
      </c>
      <c r="G5" s="11">
        <v>19320</v>
      </c>
      <c r="H5" s="11">
        <v>27450</v>
      </c>
      <c r="L5" s="32" t="str">
        <f>A2</f>
        <v>Phase-1</v>
      </c>
      <c r="M5" t="str">
        <f>D2</f>
        <v>T-3</v>
      </c>
      <c r="N5" t="s">
        <v>51</v>
      </c>
      <c r="O5">
        <v>117</v>
      </c>
      <c r="Q5" s="33"/>
      <c r="R5" s="34"/>
    </row>
    <row r="6" spans="1:18" x14ac:dyDescent="0.25">
      <c r="A6" s="30"/>
      <c r="B6" s="9"/>
      <c r="C6" s="9"/>
      <c r="D6" s="28"/>
      <c r="E6" s="9" t="s">
        <v>8</v>
      </c>
      <c r="F6" s="9">
        <v>30</v>
      </c>
      <c r="G6" s="11">
        <v>25770</v>
      </c>
      <c r="H6" s="11">
        <v>36450</v>
      </c>
      <c r="L6" s="32"/>
      <c r="M6" t="str">
        <f>D5</f>
        <v>T-4</v>
      </c>
      <c r="N6" t="s">
        <v>51</v>
      </c>
      <c r="O6">
        <v>118</v>
      </c>
      <c r="Q6" s="33"/>
      <c r="R6" s="34"/>
    </row>
    <row r="7" spans="1:18" x14ac:dyDescent="0.25">
      <c r="A7" s="30"/>
      <c r="B7" s="9"/>
      <c r="C7" s="9"/>
      <c r="D7" s="28"/>
      <c r="E7" s="9" t="s">
        <v>9</v>
      </c>
      <c r="F7" s="9">
        <v>30</v>
      </c>
      <c r="G7" s="11">
        <v>28920</v>
      </c>
      <c r="H7" s="11">
        <v>41040</v>
      </c>
      <c r="L7" s="32" t="str">
        <f>A11</f>
        <v>Phase-2</v>
      </c>
      <c r="M7" t="str">
        <f>D11</f>
        <v>T-1</v>
      </c>
      <c r="N7" t="s">
        <v>52</v>
      </c>
      <c r="O7">
        <v>159</v>
      </c>
      <c r="Q7" s="33"/>
      <c r="R7" s="34"/>
    </row>
    <row r="8" spans="1:18" x14ac:dyDescent="0.25">
      <c r="A8" s="30"/>
      <c r="B8" s="9"/>
      <c r="C8" s="9"/>
      <c r="D8" s="28"/>
      <c r="E8" s="9" t="s">
        <v>10</v>
      </c>
      <c r="F8" s="9">
        <v>28</v>
      </c>
      <c r="G8" s="11">
        <v>26936</v>
      </c>
      <c r="H8" s="11">
        <v>38052</v>
      </c>
      <c r="L8" s="32"/>
      <c r="M8" t="str">
        <f>D14</f>
        <v>T-2</v>
      </c>
      <c r="N8" t="s">
        <v>52</v>
      </c>
      <c r="O8">
        <v>122</v>
      </c>
      <c r="Q8" s="33"/>
      <c r="R8" s="34"/>
    </row>
    <row r="9" spans="1:18" x14ac:dyDescent="0.25">
      <c r="A9" s="30"/>
      <c r="B9" s="9"/>
      <c r="C9" s="9"/>
      <c r="D9" s="16"/>
      <c r="E9" s="9"/>
      <c r="F9" s="10">
        <f>SUM(F2:F8)</f>
        <v>235</v>
      </c>
      <c r="G9" s="10">
        <f>SUM(G2:G8)</f>
        <v>198149</v>
      </c>
      <c r="H9" s="10">
        <f>SUM(H2:H8)</f>
        <v>280737</v>
      </c>
      <c r="L9" s="32" t="str">
        <f>A19</f>
        <v>Phase-3</v>
      </c>
      <c r="M9" t="str">
        <f>D19</f>
        <v>T-10</v>
      </c>
      <c r="N9" t="s">
        <v>51</v>
      </c>
      <c r="O9">
        <v>118</v>
      </c>
      <c r="Q9" s="33"/>
      <c r="R9" s="34"/>
    </row>
    <row r="10" spans="1:18" x14ac:dyDescent="0.25">
      <c r="A10" s="9"/>
      <c r="B10" s="9"/>
      <c r="C10" s="9"/>
      <c r="D10" s="16"/>
      <c r="E10" s="9"/>
      <c r="F10" s="9"/>
      <c r="G10" s="11"/>
      <c r="H10" s="11"/>
      <c r="L10" s="32"/>
      <c r="M10" t="str">
        <f>D23</f>
        <v>T-11</v>
      </c>
      <c r="N10" t="s">
        <v>51</v>
      </c>
      <c r="O10">
        <v>117</v>
      </c>
      <c r="Q10" s="33"/>
      <c r="R10" s="34"/>
    </row>
    <row r="11" spans="1:18" x14ac:dyDescent="0.25">
      <c r="A11" s="28" t="s">
        <v>13</v>
      </c>
      <c r="B11" s="9" t="s">
        <v>14</v>
      </c>
      <c r="C11" s="9"/>
      <c r="D11" s="28" t="s">
        <v>17</v>
      </c>
      <c r="E11" s="9" t="s">
        <v>16</v>
      </c>
      <c r="F11" s="9">
        <v>53</v>
      </c>
      <c r="G11" s="11">
        <v>63600</v>
      </c>
      <c r="H11" s="11">
        <v>89676</v>
      </c>
      <c r="L11" s="32" t="str">
        <f>A28</f>
        <v>Phase-4</v>
      </c>
      <c r="M11" t="str">
        <f>D28</f>
        <v>T-12</v>
      </c>
      <c r="N11" t="s">
        <v>52</v>
      </c>
      <c r="O11">
        <v>122</v>
      </c>
      <c r="Q11" s="33"/>
      <c r="R11" s="34"/>
    </row>
    <row r="12" spans="1:18" x14ac:dyDescent="0.25">
      <c r="A12" s="28"/>
      <c r="B12" s="9" t="s">
        <v>15</v>
      </c>
      <c r="C12" s="9"/>
      <c r="D12" s="28"/>
      <c r="E12" s="9" t="s">
        <v>20</v>
      </c>
      <c r="F12" s="9">
        <v>104</v>
      </c>
      <c r="G12" s="11">
        <v>137280</v>
      </c>
      <c r="H12" s="11">
        <v>192608</v>
      </c>
      <c r="L12" s="32"/>
      <c r="M12" t="str">
        <f>D31</f>
        <v>T-13</v>
      </c>
      <c r="N12" t="s">
        <v>52</v>
      </c>
      <c r="O12">
        <v>159</v>
      </c>
      <c r="Q12" s="33"/>
      <c r="R12" s="34"/>
    </row>
    <row r="13" spans="1:18" x14ac:dyDescent="0.25">
      <c r="A13" s="28"/>
      <c r="B13" s="9"/>
      <c r="C13" s="9"/>
      <c r="D13" s="28"/>
      <c r="E13" s="13" t="s">
        <v>21</v>
      </c>
      <c r="F13" s="13">
        <v>2</v>
      </c>
      <c r="G13" s="11">
        <v>2776</v>
      </c>
      <c r="H13" s="11">
        <v>3900</v>
      </c>
      <c r="L13" s="1" t="str">
        <f>A36</f>
        <v>Phase-5</v>
      </c>
      <c r="M13" t="str">
        <f>D36</f>
        <v>T-5</v>
      </c>
      <c r="N13" t="s">
        <v>53</v>
      </c>
      <c r="O13">
        <v>92</v>
      </c>
      <c r="Q13" s="33"/>
      <c r="R13" s="34"/>
    </row>
    <row r="14" spans="1:18" x14ac:dyDescent="0.25">
      <c r="A14" s="28"/>
      <c r="B14" s="9"/>
      <c r="C14" s="9"/>
      <c r="D14" s="28" t="s">
        <v>18</v>
      </c>
      <c r="E14" s="9" t="s">
        <v>16</v>
      </c>
      <c r="F14" s="13">
        <v>41</v>
      </c>
      <c r="G14" s="11">
        <v>49200</v>
      </c>
      <c r="H14" s="11">
        <v>69372</v>
      </c>
      <c r="L14" s="32" t="str">
        <f>A40</f>
        <v>Phase-6</v>
      </c>
      <c r="M14" t="str">
        <f>D40</f>
        <v>T-6</v>
      </c>
      <c r="N14" t="s">
        <v>52</v>
      </c>
      <c r="O14">
        <v>112</v>
      </c>
      <c r="Q14" s="33"/>
      <c r="R14" s="34"/>
    </row>
    <row r="15" spans="1:18" x14ac:dyDescent="0.25">
      <c r="A15" s="28"/>
      <c r="B15" s="9"/>
      <c r="C15" s="9"/>
      <c r="D15" s="28"/>
      <c r="E15" s="9" t="s">
        <v>20</v>
      </c>
      <c r="F15" s="13">
        <v>80</v>
      </c>
      <c r="G15" s="11">
        <v>105600</v>
      </c>
      <c r="H15" s="11">
        <v>148160</v>
      </c>
      <c r="L15" s="32"/>
      <c r="M15" t="str">
        <f>D43</f>
        <v>T-7</v>
      </c>
      <c r="N15" t="s">
        <v>52</v>
      </c>
      <c r="O15">
        <v>87</v>
      </c>
      <c r="Q15" s="33"/>
      <c r="R15" s="34"/>
    </row>
    <row r="16" spans="1:18" x14ac:dyDescent="0.25">
      <c r="A16" s="28"/>
      <c r="B16" s="9"/>
      <c r="C16" s="9"/>
      <c r="D16" s="28"/>
      <c r="E16" s="13" t="s">
        <v>21</v>
      </c>
      <c r="F16" s="13">
        <v>1</v>
      </c>
      <c r="G16" s="11">
        <v>1388</v>
      </c>
      <c r="H16" s="11">
        <v>1950</v>
      </c>
      <c r="L16" s="32"/>
      <c r="M16" t="str">
        <f>D46</f>
        <v>T-8</v>
      </c>
      <c r="N16" t="s">
        <v>52</v>
      </c>
      <c r="O16">
        <v>87</v>
      </c>
      <c r="Q16" s="33"/>
      <c r="R16" s="34"/>
    </row>
    <row r="17" spans="1:18" x14ac:dyDescent="0.25">
      <c r="A17" s="28"/>
      <c r="B17" s="9"/>
      <c r="C17" s="9"/>
      <c r="D17" s="16"/>
      <c r="E17" s="9"/>
      <c r="F17" s="14">
        <f>SUM(F11:F16)</f>
        <v>281</v>
      </c>
      <c r="G17" s="10">
        <f>SUM(G11:G16)</f>
        <v>359844</v>
      </c>
      <c r="H17" s="10">
        <f>SUM(H11:H16)</f>
        <v>505666</v>
      </c>
      <c r="L17" s="32"/>
      <c r="M17" t="str">
        <f>D49</f>
        <v>T-9</v>
      </c>
      <c r="N17" t="s">
        <v>51</v>
      </c>
      <c r="O17">
        <v>118</v>
      </c>
      <c r="Q17" s="33"/>
      <c r="R17" s="34"/>
    </row>
    <row r="18" spans="1:18" x14ac:dyDescent="0.25">
      <c r="A18" s="15"/>
      <c r="B18" s="9"/>
      <c r="C18" s="9"/>
      <c r="D18" s="16"/>
      <c r="E18" s="9"/>
      <c r="F18" s="9"/>
      <c r="G18" s="11"/>
      <c r="H18" s="11"/>
      <c r="O18">
        <f>SUM(O5:O17)</f>
        <v>1528</v>
      </c>
    </row>
    <row r="19" spans="1:18" x14ac:dyDescent="0.25">
      <c r="A19" s="28" t="s">
        <v>22</v>
      </c>
      <c r="B19" s="9"/>
      <c r="C19" s="9"/>
      <c r="D19" s="28" t="s">
        <v>23</v>
      </c>
      <c r="E19" s="9" t="s">
        <v>7</v>
      </c>
      <c r="F19" s="9">
        <v>30</v>
      </c>
      <c r="G19" s="11"/>
      <c r="H19" s="11">
        <f>F19*915</f>
        <v>27450</v>
      </c>
    </row>
    <row r="20" spans="1:18" x14ac:dyDescent="0.25">
      <c r="A20" s="28"/>
      <c r="B20" s="9"/>
      <c r="C20" s="9"/>
      <c r="D20" s="28"/>
      <c r="E20" s="9" t="s">
        <v>8</v>
      </c>
      <c r="F20" s="9">
        <v>28</v>
      </c>
      <c r="G20" s="11"/>
      <c r="H20" s="11">
        <f>F20*1215</f>
        <v>34020</v>
      </c>
      <c r="N20">
        <v>1</v>
      </c>
      <c r="O20">
        <v>2</v>
      </c>
    </row>
    <row r="21" spans="1:18" x14ac:dyDescent="0.25">
      <c r="A21" s="28"/>
      <c r="B21" s="9"/>
      <c r="C21" s="9"/>
      <c r="D21" s="28"/>
      <c r="E21" s="9" t="s">
        <v>9</v>
      </c>
      <c r="F21" s="9">
        <v>30</v>
      </c>
      <c r="G21" s="11"/>
      <c r="H21" s="11">
        <f>F21*1368</f>
        <v>41040</v>
      </c>
    </row>
    <row r="22" spans="1:18" x14ac:dyDescent="0.25">
      <c r="A22" s="28"/>
      <c r="B22" s="9"/>
      <c r="C22" s="9"/>
      <c r="D22" s="28"/>
      <c r="E22" s="9" t="s">
        <v>10</v>
      </c>
      <c r="F22" s="9">
        <v>30</v>
      </c>
      <c r="G22" s="11"/>
      <c r="H22" s="11">
        <f>F22*1359</f>
        <v>40770</v>
      </c>
    </row>
    <row r="23" spans="1:18" x14ac:dyDescent="0.25">
      <c r="A23" s="28"/>
      <c r="B23" s="9"/>
      <c r="C23" s="9"/>
      <c r="D23" s="28" t="s">
        <v>24</v>
      </c>
      <c r="E23" s="9" t="s">
        <v>7</v>
      </c>
      <c r="F23" s="9">
        <v>30</v>
      </c>
      <c r="G23" s="11"/>
      <c r="H23" s="11">
        <f>F23*915</f>
        <v>27450</v>
      </c>
    </row>
    <row r="24" spans="1:18" x14ac:dyDescent="0.25">
      <c r="A24" s="28"/>
      <c r="B24" s="9"/>
      <c r="C24" s="9"/>
      <c r="D24" s="28"/>
      <c r="E24" s="9" t="s">
        <v>8</v>
      </c>
      <c r="F24" s="9">
        <v>57</v>
      </c>
      <c r="G24" s="11"/>
      <c r="H24" s="11">
        <f>F24*1215</f>
        <v>69255</v>
      </c>
    </row>
    <row r="25" spans="1:18" x14ac:dyDescent="0.25">
      <c r="A25" s="28"/>
      <c r="B25" s="9"/>
      <c r="C25" s="9"/>
      <c r="D25" s="28"/>
      <c r="E25" s="9" t="s">
        <v>9</v>
      </c>
      <c r="F25" s="9">
        <v>30</v>
      </c>
      <c r="G25" s="11"/>
      <c r="H25" s="11">
        <f>F25*1368</f>
        <v>41040</v>
      </c>
    </row>
    <row r="26" spans="1:18" x14ac:dyDescent="0.25">
      <c r="A26" s="28"/>
      <c r="B26" s="9"/>
      <c r="C26" s="9"/>
      <c r="D26" s="16"/>
      <c r="E26" s="9"/>
      <c r="F26" s="14">
        <f>SUM(F19:F25)</f>
        <v>235</v>
      </c>
      <c r="G26" s="10"/>
      <c r="H26" s="10">
        <f>SUM(H19:H25)</f>
        <v>281025</v>
      </c>
    </row>
    <row r="27" spans="1:18" x14ac:dyDescent="0.25">
      <c r="A27" s="9"/>
      <c r="B27" s="9"/>
      <c r="C27" s="9"/>
      <c r="D27" s="16"/>
      <c r="E27" s="9"/>
      <c r="F27" s="9"/>
      <c r="G27" s="11"/>
      <c r="H27" s="11"/>
    </row>
    <row r="28" spans="1:18" x14ac:dyDescent="0.25">
      <c r="A28" s="28" t="s">
        <v>25</v>
      </c>
      <c r="B28" s="9"/>
      <c r="C28" s="9"/>
      <c r="D28" s="28" t="s">
        <v>26</v>
      </c>
      <c r="E28" s="9" t="s">
        <v>16</v>
      </c>
      <c r="F28" s="9">
        <v>41</v>
      </c>
      <c r="G28" s="11"/>
      <c r="H28" s="11">
        <f>F28*1692</f>
        <v>69372</v>
      </c>
    </row>
    <row r="29" spans="1:18" x14ac:dyDescent="0.25">
      <c r="A29" s="28"/>
      <c r="B29" s="9"/>
      <c r="C29" s="9"/>
      <c r="D29" s="28"/>
      <c r="E29" s="9" t="s">
        <v>20</v>
      </c>
      <c r="F29" s="9">
        <v>80</v>
      </c>
      <c r="G29" s="11"/>
      <c r="H29" s="11">
        <f>F29*1852</f>
        <v>148160</v>
      </c>
    </row>
    <row r="30" spans="1:18" x14ac:dyDescent="0.25">
      <c r="A30" s="28"/>
      <c r="B30" s="9"/>
      <c r="C30" s="9"/>
      <c r="D30" s="28"/>
      <c r="E30" s="13" t="s">
        <v>21</v>
      </c>
      <c r="F30" s="9">
        <v>1</v>
      </c>
      <c r="G30" s="11"/>
      <c r="H30" s="11">
        <f>F30*1950</f>
        <v>1950</v>
      </c>
    </row>
    <row r="31" spans="1:18" x14ac:dyDescent="0.25">
      <c r="A31" s="28"/>
      <c r="B31" s="9"/>
      <c r="C31" s="9"/>
      <c r="D31" s="28" t="s">
        <v>27</v>
      </c>
      <c r="E31" s="9" t="s">
        <v>16</v>
      </c>
      <c r="F31" s="9">
        <v>53</v>
      </c>
      <c r="G31" s="11"/>
      <c r="H31" s="11">
        <f>F31*1692</f>
        <v>89676</v>
      </c>
    </row>
    <row r="32" spans="1:18" x14ac:dyDescent="0.25">
      <c r="A32" s="28"/>
      <c r="B32" s="9"/>
      <c r="C32" s="9"/>
      <c r="D32" s="28"/>
      <c r="E32" s="9" t="s">
        <v>20</v>
      </c>
      <c r="F32" s="9">
        <v>104</v>
      </c>
      <c r="G32" s="11"/>
      <c r="H32" s="11">
        <f>F32*1852</f>
        <v>192608</v>
      </c>
    </row>
    <row r="33" spans="1:8" x14ac:dyDescent="0.25">
      <c r="A33" s="28"/>
      <c r="B33" s="9"/>
      <c r="C33" s="9"/>
      <c r="D33" s="28"/>
      <c r="E33" s="13" t="s">
        <v>21</v>
      </c>
      <c r="F33" s="9">
        <v>2</v>
      </c>
      <c r="G33" s="11"/>
      <c r="H33" s="11">
        <f>F33*1950</f>
        <v>3900</v>
      </c>
    </row>
    <row r="34" spans="1:8" x14ac:dyDescent="0.25">
      <c r="A34" s="28"/>
      <c r="B34" s="9"/>
      <c r="C34" s="9"/>
      <c r="D34" s="16"/>
      <c r="E34" s="9"/>
      <c r="F34" s="10">
        <f>SUM(F28:F33)</f>
        <v>281</v>
      </c>
      <c r="G34" s="11"/>
      <c r="H34" s="10">
        <f>SUM(H28:H33)</f>
        <v>505666</v>
      </c>
    </row>
    <row r="35" spans="1:8" x14ac:dyDescent="0.25">
      <c r="A35" s="8"/>
      <c r="B35" s="9"/>
      <c r="C35" s="9"/>
      <c r="D35" s="16"/>
      <c r="E35" s="9"/>
      <c r="F35" s="10"/>
      <c r="G35" s="11"/>
      <c r="H35" s="10"/>
    </row>
    <row r="36" spans="1:8" x14ac:dyDescent="0.25">
      <c r="A36" s="28" t="s">
        <v>28</v>
      </c>
      <c r="B36" s="9"/>
      <c r="C36" s="9"/>
      <c r="D36" s="28" t="s">
        <v>29</v>
      </c>
      <c r="E36" s="12" t="s">
        <v>30</v>
      </c>
      <c r="F36" s="12">
        <v>69</v>
      </c>
      <c r="G36" s="11">
        <v>105639</v>
      </c>
      <c r="H36" s="11">
        <v>149178</v>
      </c>
    </row>
    <row r="37" spans="1:8" x14ac:dyDescent="0.25">
      <c r="A37" s="28"/>
      <c r="B37" s="9"/>
      <c r="C37" s="9"/>
      <c r="D37" s="28"/>
      <c r="E37" s="12" t="s">
        <v>31</v>
      </c>
      <c r="F37" s="12">
        <v>23</v>
      </c>
      <c r="G37" s="11">
        <v>35328</v>
      </c>
      <c r="H37" s="11">
        <v>50140</v>
      </c>
    </row>
    <row r="38" spans="1:8" x14ac:dyDescent="0.25">
      <c r="A38" s="28"/>
      <c r="B38" s="9"/>
      <c r="C38" s="9"/>
      <c r="D38" s="16"/>
      <c r="E38" s="9"/>
      <c r="F38" s="14">
        <f>SUM(F36:F37)</f>
        <v>92</v>
      </c>
      <c r="G38" s="10">
        <f>SUM(G36:G37)</f>
        <v>140967</v>
      </c>
      <c r="H38" s="10">
        <f>SUM(H36:H37)</f>
        <v>199318</v>
      </c>
    </row>
    <row r="40" spans="1:8" x14ac:dyDescent="0.25">
      <c r="A40" s="31" t="s">
        <v>32</v>
      </c>
      <c r="D40" s="31" t="s">
        <v>33</v>
      </c>
      <c r="E40" t="s">
        <v>16</v>
      </c>
      <c r="F40">
        <v>38</v>
      </c>
      <c r="G40" s="4">
        <v>45600</v>
      </c>
      <c r="H40" s="4">
        <v>64296</v>
      </c>
    </row>
    <row r="41" spans="1:8" x14ac:dyDescent="0.25">
      <c r="A41" s="31"/>
      <c r="D41" s="31"/>
      <c r="E41" s="9" t="s">
        <v>20</v>
      </c>
      <c r="F41">
        <v>72</v>
      </c>
      <c r="G41" s="4">
        <v>95040</v>
      </c>
      <c r="H41" s="4">
        <v>133344</v>
      </c>
    </row>
    <row r="42" spans="1:8" x14ac:dyDescent="0.25">
      <c r="A42" s="31"/>
      <c r="D42" s="31"/>
      <c r="E42" s="13" t="s">
        <v>21</v>
      </c>
      <c r="F42">
        <v>2</v>
      </c>
      <c r="G42" s="4">
        <v>2776</v>
      </c>
      <c r="H42" s="4">
        <v>3900</v>
      </c>
    </row>
    <row r="43" spans="1:8" x14ac:dyDescent="0.25">
      <c r="A43" s="31"/>
      <c r="D43" s="31" t="s">
        <v>34</v>
      </c>
      <c r="E43" t="s">
        <v>16</v>
      </c>
      <c r="F43">
        <v>30</v>
      </c>
      <c r="G43" s="4">
        <v>36000</v>
      </c>
      <c r="H43" s="4">
        <v>50760</v>
      </c>
    </row>
    <row r="44" spans="1:8" x14ac:dyDescent="0.25">
      <c r="A44" s="31"/>
      <c r="D44" s="31"/>
      <c r="E44" s="9" t="s">
        <v>20</v>
      </c>
      <c r="F44">
        <v>56</v>
      </c>
      <c r="G44" s="4">
        <v>73920</v>
      </c>
      <c r="H44" s="4">
        <v>103712</v>
      </c>
    </row>
    <row r="45" spans="1:8" x14ac:dyDescent="0.25">
      <c r="A45" s="31"/>
      <c r="D45" s="31"/>
      <c r="E45" s="13" t="s">
        <v>21</v>
      </c>
      <c r="F45">
        <v>1</v>
      </c>
      <c r="G45" s="4">
        <v>1388</v>
      </c>
      <c r="H45" s="4">
        <v>1950</v>
      </c>
    </row>
    <row r="46" spans="1:8" x14ac:dyDescent="0.25">
      <c r="A46" s="31"/>
      <c r="D46" s="31" t="s">
        <v>35</v>
      </c>
      <c r="E46" t="s">
        <v>16</v>
      </c>
      <c r="F46">
        <v>30</v>
      </c>
      <c r="G46" s="4">
        <v>36000</v>
      </c>
      <c r="H46" s="4">
        <v>50760</v>
      </c>
    </row>
    <row r="47" spans="1:8" x14ac:dyDescent="0.25">
      <c r="A47" s="31"/>
      <c r="D47" s="31"/>
      <c r="E47" s="9" t="s">
        <v>20</v>
      </c>
      <c r="F47">
        <v>56</v>
      </c>
      <c r="G47" s="4">
        <v>73920</v>
      </c>
      <c r="H47" s="4">
        <v>103712</v>
      </c>
    </row>
    <row r="48" spans="1:8" x14ac:dyDescent="0.25">
      <c r="A48" s="31"/>
      <c r="D48" s="31"/>
      <c r="E48" s="13" t="s">
        <v>21</v>
      </c>
      <c r="F48">
        <v>1</v>
      </c>
      <c r="G48" s="4">
        <v>1388</v>
      </c>
      <c r="H48" s="4">
        <v>1950</v>
      </c>
    </row>
    <row r="49" spans="1:8" x14ac:dyDescent="0.25">
      <c r="A49" s="31"/>
      <c r="D49" s="31" t="s">
        <v>36</v>
      </c>
      <c r="E49" s="9" t="s">
        <v>7</v>
      </c>
      <c r="F49">
        <v>60</v>
      </c>
      <c r="G49" s="4">
        <v>38640</v>
      </c>
      <c r="H49" s="4">
        <v>54900</v>
      </c>
    </row>
    <row r="50" spans="1:8" x14ac:dyDescent="0.25">
      <c r="A50" s="31"/>
      <c r="D50" s="31"/>
      <c r="E50" s="9" t="s">
        <v>8</v>
      </c>
      <c r="F50">
        <v>58</v>
      </c>
      <c r="G50" s="4">
        <v>49822</v>
      </c>
      <c r="H50" s="4">
        <v>70470</v>
      </c>
    </row>
    <row r="51" spans="1:8" x14ac:dyDescent="0.25">
      <c r="A51" s="31"/>
      <c r="F51" s="7">
        <f>SUM(F40:F50)</f>
        <v>404</v>
      </c>
      <c r="G51" s="6">
        <f>SUM(G40:G50)</f>
        <v>454494</v>
      </c>
      <c r="H51" s="6">
        <f>SUM(H40:H50)</f>
        <v>639754</v>
      </c>
    </row>
    <row r="54" spans="1:8" x14ac:dyDescent="0.25">
      <c r="F54" s="24">
        <f>F51+F38+F34+F26+F17+F9</f>
        <v>1528</v>
      </c>
      <c r="G54" s="6"/>
      <c r="H54" s="24">
        <f>H51+H38+H34+H26+H17+H9</f>
        <v>2412166</v>
      </c>
    </row>
  </sheetData>
  <autoFilter ref="N20:O33">
    <sortState ref="N21:O33">
      <sortCondition ref="N20:N33"/>
    </sortState>
  </autoFilter>
  <mergeCells count="25">
    <mergeCell ref="L5:L6"/>
    <mergeCell ref="L7:L8"/>
    <mergeCell ref="L9:L10"/>
    <mergeCell ref="L11:L12"/>
    <mergeCell ref="L14:L17"/>
    <mergeCell ref="D40:D42"/>
    <mergeCell ref="D43:D45"/>
    <mergeCell ref="D46:D48"/>
    <mergeCell ref="D49:D50"/>
    <mergeCell ref="A40:A51"/>
    <mergeCell ref="A28:A34"/>
    <mergeCell ref="D28:D30"/>
    <mergeCell ref="D31:D33"/>
    <mergeCell ref="A36:A38"/>
    <mergeCell ref="D36:D37"/>
    <mergeCell ref="D23:D25"/>
    <mergeCell ref="A19:A26"/>
    <mergeCell ref="D19:D22"/>
    <mergeCell ref="C2:C3"/>
    <mergeCell ref="D2:D4"/>
    <mergeCell ref="D5:D8"/>
    <mergeCell ref="A2:A9"/>
    <mergeCell ref="D11:D13"/>
    <mergeCell ref="D14:D16"/>
    <mergeCell ref="A11:A17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C15"/>
  <sheetViews>
    <sheetView workbookViewId="0">
      <selection activeCell="C7" sqref="C7"/>
    </sheetView>
  </sheetViews>
  <sheetFormatPr defaultRowHeight="15" x14ac:dyDescent="0.25"/>
  <cols>
    <col min="2" max="2" width="18.5703125" bestFit="1" customWidth="1"/>
    <col min="3" max="3" width="12.28515625" bestFit="1" customWidth="1"/>
  </cols>
  <sheetData>
    <row r="1" spans="2:3" ht="15.75" thickBot="1" x14ac:dyDescent="0.3"/>
    <row r="2" spans="2:3" x14ac:dyDescent="0.25">
      <c r="B2" s="21" t="s">
        <v>37</v>
      </c>
      <c r="C2" s="21" t="s">
        <v>40</v>
      </c>
    </row>
    <row r="3" spans="2:3" x14ac:dyDescent="0.25">
      <c r="B3" s="19" t="s">
        <v>7</v>
      </c>
      <c r="C3" s="22">
        <v>180</v>
      </c>
    </row>
    <row r="4" spans="2:3" x14ac:dyDescent="0.25">
      <c r="B4" s="19" t="s">
        <v>8</v>
      </c>
      <c r="C4" s="22">
        <v>230</v>
      </c>
    </row>
    <row r="5" spans="2:3" x14ac:dyDescent="0.25">
      <c r="B5" s="19" t="s">
        <v>9</v>
      </c>
      <c r="C5" s="22">
        <v>120</v>
      </c>
    </row>
    <row r="6" spans="2:3" x14ac:dyDescent="0.25">
      <c r="B6" s="19" t="s">
        <v>10</v>
      </c>
      <c r="C6" s="22">
        <v>58</v>
      </c>
    </row>
    <row r="7" spans="2:3" x14ac:dyDescent="0.25">
      <c r="B7" s="19"/>
      <c r="C7" s="23">
        <f>SUM(C3:C6)</f>
        <v>588</v>
      </c>
    </row>
    <row r="8" spans="2:3" x14ac:dyDescent="0.25">
      <c r="B8" s="19" t="s">
        <v>16</v>
      </c>
      <c r="C8" s="22">
        <v>286</v>
      </c>
    </row>
    <row r="9" spans="2:3" x14ac:dyDescent="0.25">
      <c r="B9" s="19" t="s">
        <v>20</v>
      </c>
      <c r="C9" s="22">
        <v>552</v>
      </c>
    </row>
    <row r="10" spans="2:3" x14ac:dyDescent="0.25">
      <c r="B10" s="19" t="s">
        <v>21</v>
      </c>
      <c r="C10" s="22">
        <v>10</v>
      </c>
    </row>
    <row r="11" spans="2:3" x14ac:dyDescent="0.25">
      <c r="B11" s="19"/>
      <c r="C11" s="23">
        <f>SUM(C8:C10)</f>
        <v>848</v>
      </c>
    </row>
    <row r="12" spans="2:3" x14ac:dyDescent="0.25">
      <c r="B12" s="19" t="s">
        <v>30</v>
      </c>
      <c r="C12" s="22">
        <v>69</v>
      </c>
    </row>
    <row r="13" spans="2:3" x14ac:dyDescent="0.25">
      <c r="B13" s="19" t="s">
        <v>31</v>
      </c>
      <c r="C13" s="22">
        <v>23</v>
      </c>
    </row>
    <row r="14" spans="2:3" x14ac:dyDescent="0.25">
      <c r="C14" s="7">
        <f>SUM(C12:C13)</f>
        <v>92</v>
      </c>
    </row>
    <row r="15" spans="2:3" x14ac:dyDescent="0.25">
      <c r="C15">
        <f>C14+C11+C7</f>
        <v>1528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C11"/>
  <sheetViews>
    <sheetView workbookViewId="0">
      <selection activeCell="A3" sqref="A3"/>
    </sheetView>
  </sheetViews>
  <sheetFormatPr defaultRowHeight="15" x14ac:dyDescent="0.25"/>
  <cols>
    <col min="1" max="1" width="36.140625" bestFit="1" customWidth="1"/>
    <col min="3" max="3" width="10" style="4" bestFit="1" customWidth="1"/>
  </cols>
  <sheetData>
    <row r="3" spans="1:3" x14ac:dyDescent="0.25">
      <c r="A3" t="s">
        <v>41</v>
      </c>
      <c r="B3" s="26">
        <v>17.899999999999999</v>
      </c>
      <c r="C3" s="4">
        <f>B3*4046.84</f>
        <v>72438.436000000002</v>
      </c>
    </row>
    <row r="4" spans="1:3" x14ac:dyDescent="0.25">
      <c r="A4" t="s">
        <v>42</v>
      </c>
      <c r="B4">
        <v>17.747499999999999</v>
      </c>
      <c r="C4" s="26">
        <v>71821.47</v>
      </c>
    </row>
    <row r="5" spans="1:3" x14ac:dyDescent="0.25">
      <c r="A5" t="s">
        <v>43</v>
      </c>
      <c r="B5">
        <v>0.49</v>
      </c>
      <c r="C5" s="4">
        <v>1982.9570000000001</v>
      </c>
    </row>
    <row r="6" spans="1:3" x14ac:dyDescent="0.25">
      <c r="A6" t="s">
        <v>44</v>
      </c>
      <c r="B6">
        <v>17.2575</v>
      </c>
      <c r="C6" s="4">
        <v>69838.513999999996</v>
      </c>
    </row>
    <row r="7" spans="1:3" x14ac:dyDescent="0.25">
      <c r="A7" t="s">
        <v>45</v>
      </c>
      <c r="C7">
        <v>6940.35</v>
      </c>
    </row>
    <row r="8" spans="1:3" x14ac:dyDescent="0.25">
      <c r="A8" t="s">
        <v>46</v>
      </c>
      <c r="C8" s="4">
        <v>174596.285</v>
      </c>
    </row>
    <row r="9" spans="1:3" x14ac:dyDescent="0.25">
      <c r="A9" t="s">
        <v>47</v>
      </c>
      <c r="C9" s="4">
        <v>181536.63500000001</v>
      </c>
    </row>
    <row r="10" spans="1:3" x14ac:dyDescent="0.25">
      <c r="A10" t="s">
        <v>48</v>
      </c>
      <c r="C10" s="4">
        <v>28728.588</v>
      </c>
    </row>
    <row r="11" spans="1:3" x14ac:dyDescent="0.25">
      <c r="A11" t="s">
        <v>49</v>
      </c>
      <c r="B11" s="27">
        <v>0.20161999999999999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H6:K22"/>
  <sheetViews>
    <sheetView tabSelected="1" workbookViewId="0">
      <selection activeCell="K19" sqref="K19"/>
    </sheetView>
  </sheetViews>
  <sheetFormatPr defaultRowHeight="15" x14ac:dyDescent="0.25"/>
  <cols>
    <col min="8" max="9" width="14.28515625" bestFit="1" customWidth="1"/>
    <col min="11" max="11" width="12.5703125" style="35" bestFit="1" customWidth="1"/>
  </cols>
  <sheetData>
    <row r="6" spans="10:11" x14ac:dyDescent="0.25">
      <c r="J6" t="s">
        <v>54</v>
      </c>
      <c r="K6" s="35">
        <v>181536.63500000001</v>
      </c>
    </row>
    <row r="7" spans="10:11" x14ac:dyDescent="0.25">
      <c r="J7" t="s">
        <v>55</v>
      </c>
      <c r="K7" s="35">
        <v>181477.33900000001</v>
      </c>
    </row>
    <row r="10" spans="10:11" x14ac:dyDescent="0.25">
      <c r="J10" t="s">
        <v>56</v>
      </c>
      <c r="K10" s="36">
        <v>181477.33900000001</v>
      </c>
    </row>
    <row r="11" spans="10:11" x14ac:dyDescent="0.25">
      <c r="K11" s="35">
        <v>249658.098</v>
      </c>
    </row>
    <row r="12" spans="10:11" x14ac:dyDescent="0.25">
      <c r="J12" t="s">
        <v>57</v>
      </c>
      <c r="K12" s="35">
        <f>K11-K10</f>
        <v>68180.758999999991</v>
      </c>
    </row>
    <row r="18" spans="8:9" x14ac:dyDescent="0.25">
      <c r="H18">
        <v>1215</v>
      </c>
      <c r="I18">
        <v>1215</v>
      </c>
    </row>
    <row r="19" spans="8:9" x14ac:dyDescent="0.25">
      <c r="H19">
        <v>9000</v>
      </c>
      <c r="I19">
        <v>11000</v>
      </c>
    </row>
    <row r="20" spans="8:9" x14ac:dyDescent="0.25">
      <c r="H20" s="4">
        <f>H19*H18</f>
        <v>10935000</v>
      </c>
      <c r="I20" s="4">
        <f>I19*I18</f>
        <v>13365000</v>
      </c>
    </row>
    <row r="21" spans="8:9" x14ac:dyDescent="0.25">
      <c r="H21">
        <f>1.25*10^7</f>
        <v>12500000</v>
      </c>
    </row>
    <row r="22" spans="8:9" x14ac:dyDescent="0.25">
      <c r="H22" s="4">
        <f>H21/H18</f>
        <v>10288.0658436214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Sheet2</vt:lpstr>
      <vt:lpstr>Sheet1</vt:lpstr>
      <vt:lpstr>Sheet3</vt:lpstr>
      <vt:lpstr>Sheet4</vt:lpstr>
      <vt:lpstr>Sheet5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2024-03-05T12:58:01Z</dcterms:modified>
</cp:coreProperties>
</file>