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1"/>
  <workbookPr filterPrivacy="1" defaultThemeVersion="124226"/>
  <xr:revisionPtr revIDLastSave="0" documentId="11_8A9A805BFCE134DD02B390CF913F1B747DF59A51" xr6:coauthVersionLast="47" xr6:coauthVersionMax="47" xr10:uidLastSave="{00000000-0000-0000-0000-000000000000}"/>
  <bookViews>
    <workbookView xWindow="0" yWindow="0" windowWidth="19200" windowHeight="73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5" i="1" l="1"/>
  <c r="V55" i="1"/>
  <c r="S55" i="1"/>
  <c r="T55" i="1" s="1"/>
  <c r="R55" i="1"/>
  <c r="P55" i="1"/>
  <c r="M55" i="1"/>
  <c r="N55" i="1" s="1"/>
  <c r="L55" i="1"/>
  <c r="J55" i="1"/>
  <c r="G55" i="1"/>
  <c r="H55" i="1" s="1"/>
  <c r="F55" i="1"/>
  <c r="D55" i="1"/>
  <c r="X54" i="1"/>
  <c r="V54" i="1"/>
  <c r="S54" i="1"/>
  <c r="T54" i="1" s="1"/>
  <c r="R54" i="1"/>
  <c r="P54" i="1"/>
  <c r="M54" i="1"/>
  <c r="N54" i="1" s="1"/>
  <c r="L54" i="1"/>
  <c r="J54" i="1"/>
  <c r="G54" i="1"/>
  <c r="H54" i="1" s="1"/>
  <c r="F54" i="1"/>
  <c r="D54" i="1"/>
  <c r="X53" i="1"/>
  <c r="V53" i="1"/>
  <c r="S53" i="1"/>
  <c r="T53" i="1" s="1"/>
  <c r="R53" i="1"/>
  <c r="P53" i="1"/>
  <c r="M53" i="1"/>
  <c r="N53" i="1" s="1"/>
  <c r="L53" i="1"/>
  <c r="J53" i="1"/>
  <c r="G53" i="1"/>
  <c r="H53" i="1" s="1"/>
  <c r="F53" i="1"/>
  <c r="D53" i="1"/>
  <c r="X52" i="1"/>
  <c r="V52" i="1"/>
  <c r="S52" i="1"/>
  <c r="T52" i="1" s="1"/>
  <c r="R52" i="1"/>
  <c r="P52" i="1"/>
  <c r="M52" i="1"/>
  <c r="N52" i="1" s="1"/>
  <c r="L52" i="1"/>
  <c r="J52" i="1"/>
  <c r="G52" i="1"/>
  <c r="H52" i="1" s="1"/>
  <c r="F52" i="1"/>
  <c r="D52" i="1"/>
  <c r="X51" i="1"/>
  <c r="V51" i="1"/>
  <c r="S51" i="1"/>
  <c r="T51" i="1" s="1"/>
  <c r="R51" i="1"/>
  <c r="P51" i="1"/>
  <c r="M51" i="1"/>
  <c r="N51" i="1" s="1"/>
  <c r="L51" i="1"/>
  <c r="J51" i="1"/>
  <c r="G51" i="1"/>
  <c r="H51" i="1" s="1"/>
  <c r="F51" i="1"/>
  <c r="D51" i="1"/>
  <c r="X50" i="1"/>
  <c r="V50" i="1"/>
  <c r="S50" i="1"/>
  <c r="T50" i="1" s="1"/>
  <c r="R50" i="1"/>
  <c r="P50" i="1"/>
  <c r="M50" i="1"/>
  <c r="N50" i="1" s="1"/>
  <c r="L50" i="1"/>
  <c r="J50" i="1"/>
  <c r="H50" i="1"/>
  <c r="G50" i="1"/>
  <c r="F50" i="1"/>
  <c r="D50" i="1"/>
  <c r="X49" i="1"/>
  <c r="V49" i="1"/>
  <c r="S49" i="1"/>
  <c r="T49" i="1" s="1"/>
  <c r="R49" i="1"/>
  <c r="P49" i="1"/>
  <c r="M49" i="1"/>
  <c r="N49" i="1" s="1"/>
  <c r="L49" i="1"/>
  <c r="J49" i="1"/>
  <c r="G49" i="1"/>
  <c r="H49" i="1" s="1"/>
  <c r="F49" i="1"/>
  <c r="D49" i="1"/>
  <c r="A49" i="1"/>
  <c r="A50" i="1" s="1"/>
  <c r="A51" i="1" s="1"/>
  <c r="A52" i="1" s="1"/>
  <c r="A53" i="1" s="1"/>
  <c r="A54" i="1" s="1"/>
  <c r="A55" i="1" s="1"/>
  <c r="A56" i="1" s="1"/>
  <c r="X48" i="1"/>
  <c r="V48" i="1"/>
  <c r="S48" i="1"/>
  <c r="T48" i="1" s="1"/>
  <c r="R48" i="1"/>
  <c r="P48" i="1"/>
  <c r="M48" i="1"/>
  <c r="N48" i="1" s="1"/>
  <c r="L48" i="1"/>
  <c r="J48" i="1"/>
  <c r="G48" i="1"/>
  <c r="H48" i="1" s="1"/>
  <c r="F48" i="1"/>
  <c r="D48" i="1"/>
  <c r="U57" i="1" l="1"/>
  <c r="W57" i="1" l="1"/>
  <c r="Q57" i="1"/>
  <c r="O57" i="1"/>
  <c r="K57" i="1"/>
  <c r="I57" i="1"/>
  <c r="E57" i="1"/>
  <c r="C57" i="1"/>
  <c r="B57" i="1"/>
  <c r="V57" i="1" s="1"/>
  <c r="L57" i="1" l="1"/>
  <c r="M57" i="1"/>
  <c r="N57" i="1" s="1"/>
  <c r="D57" i="1"/>
  <c r="J57" i="1"/>
  <c r="R57" i="1"/>
  <c r="F57" i="1"/>
  <c r="P57" i="1"/>
  <c r="X57" i="1"/>
  <c r="G57" i="1"/>
  <c r="H57" i="1" s="1"/>
  <c r="S57" i="1"/>
  <c r="T57" i="1" s="1"/>
  <c r="X34" i="1" l="1"/>
  <c r="X35" i="1"/>
  <c r="X36" i="1"/>
  <c r="X37" i="1"/>
  <c r="X38" i="1"/>
  <c r="X39" i="1"/>
  <c r="X40" i="1"/>
  <c r="X41" i="1"/>
  <c r="X42" i="1"/>
  <c r="X43" i="1"/>
  <c r="X44" i="1"/>
  <c r="X33" i="1"/>
  <c r="B45" i="1"/>
  <c r="M34" i="1" l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23" i="1"/>
  <c r="M24" i="1"/>
  <c r="M25" i="1"/>
  <c r="M26" i="1"/>
  <c r="M27" i="1"/>
  <c r="M28" i="1"/>
  <c r="M29" i="1"/>
  <c r="M30" i="1"/>
  <c r="M33" i="1"/>
  <c r="N33" i="1" s="1"/>
  <c r="W45" i="1"/>
  <c r="X45" i="1" s="1"/>
  <c r="Q45" i="1"/>
  <c r="R45" i="1" s="1"/>
  <c r="O45" i="1"/>
  <c r="P45" i="1" s="1"/>
  <c r="K45" i="1"/>
  <c r="L45" i="1" s="1"/>
  <c r="I45" i="1"/>
  <c r="J45" i="1" s="1"/>
  <c r="E45" i="1"/>
  <c r="F45" i="1" s="1"/>
  <c r="C45" i="1"/>
  <c r="D45" i="1" s="1"/>
  <c r="S44" i="1"/>
  <c r="T44" i="1" s="1"/>
  <c r="R44" i="1"/>
  <c r="P44" i="1"/>
  <c r="L44" i="1"/>
  <c r="J44" i="1"/>
  <c r="G44" i="1"/>
  <c r="H44" i="1" s="1"/>
  <c r="F44" i="1"/>
  <c r="D44" i="1"/>
  <c r="S43" i="1"/>
  <c r="T43" i="1" s="1"/>
  <c r="R43" i="1"/>
  <c r="P43" i="1"/>
  <c r="L43" i="1"/>
  <c r="J43" i="1"/>
  <c r="G43" i="1"/>
  <c r="H43" i="1" s="1"/>
  <c r="F43" i="1"/>
  <c r="D43" i="1"/>
  <c r="S42" i="1"/>
  <c r="T42" i="1" s="1"/>
  <c r="R42" i="1"/>
  <c r="P42" i="1"/>
  <c r="L42" i="1"/>
  <c r="J42" i="1"/>
  <c r="G42" i="1"/>
  <c r="H42" i="1" s="1"/>
  <c r="F42" i="1"/>
  <c r="D42" i="1"/>
  <c r="S41" i="1"/>
  <c r="T41" i="1" s="1"/>
  <c r="R41" i="1"/>
  <c r="P41" i="1"/>
  <c r="L41" i="1"/>
  <c r="J41" i="1"/>
  <c r="G41" i="1"/>
  <c r="H41" i="1" s="1"/>
  <c r="F41" i="1"/>
  <c r="D41" i="1"/>
  <c r="S40" i="1"/>
  <c r="T40" i="1" s="1"/>
  <c r="R40" i="1"/>
  <c r="P40" i="1"/>
  <c r="L40" i="1"/>
  <c r="J40" i="1"/>
  <c r="G40" i="1"/>
  <c r="H40" i="1" s="1"/>
  <c r="F40" i="1"/>
  <c r="D40" i="1"/>
  <c r="S39" i="1"/>
  <c r="T39" i="1" s="1"/>
  <c r="R39" i="1"/>
  <c r="P39" i="1"/>
  <c r="L39" i="1"/>
  <c r="J39" i="1"/>
  <c r="G39" i="1"/>
  <c r="H39" i="1" s="1"/>
  <c r="F39" i="1"/>
  <c r="D39" i="1"/>
  <c r="S38" i="1"/>
  <c r="T38" i="1" s="1"/>
  <c r="R38" i="1"/>
  <c r="P38" i="1"/>
  <c r="L38" i="1"/>
  <c r="J38" i="1"/>
  <c r="G38" i="1"/>
  <c r="H38" i="1" s="1"/>
  <c r="F38" i="1"/>
  <c r="D38" i="1"/>
  <c r="S37" i="1"/>
  <c r="T37" i="1" s="1"/>
  <c r="R37" i="1"/>
  <c r="P37" i="1"/>
  <c r="L37" i="1"/>
  <c r="J37" i="1"/>
  <c r="G37" i="1"/>
  <c r="H37" i="1" s="1"/>
  <c r="F37" i="1"/>
  <c r="D37" i="1"/>
  <c r="S36" i="1"/>
  <c r="T36" i="1" s="1"/>
  <c r="R36" i="1"/>
  <c r="P36" i="1"/>
  <c r="L36" i="1"/>
  <c r="J36" i="1"/>
  <c r="G36" i="1"/>
  <c r="H36" i="1" s="1"/>
  <c r="F36" i="1"/>
  <c r="D36" i="1"/>
  <c r="S35" i="1"/>
  <c r="T35" i="1" s="1"/>
  <c r="R35" i="1"/>
  <c r="P35" i="1"/>
  <c r="L35" i="1"/>
  <c r="J35" i="1"/>
  <c r="G35" i="1"/>
  <c r="H35" i="1" s="1"/>
  <c r="F35" i="1"/>
  <c r="D35" i="1"/>
  <c r="S34" i="1"/>
  <c r="T34" i="1" s="1"/>
  <c r="R34" i="1"/>
  <c r="P34" i="1"/>
  <c r="L34" i="1"/>
  <c r="J34" i="1"/>
  <c r="G34" i="1"/>
  <c r="H34" i="1" s="1"/>
  <c r="F34" i="1"/>
  <c r="D34" i="1"/>
  <c r="S33" i="1"/>
  <c r="R33" i="1"/>
  <c r="P33" i="1"/>
  <c r="L33" i="1"/>
  <c r="J33" i="1"/>
  <c r="G33" i="1"/>
  <c r="F33" i="1"/>
  <c r="D33" i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S45" i="1" l="1"/>
  <c r="T45" i="1" s="1"/>
  <c r="G45" i="1"/>
  <c r="H45" i="1" s="1"/>
  <c r="H33" i="1"/>
  <c r="T33" i="1"/>
  <c r="M45" i="1"/>
  <c r="N45" i="1" s="1"/>
  <c r="S26" i="1"/>
  <c r="T26" i="1" s="1"/>
  <c r="S27" i="1"/>
  <c r="T27" i="1" s="1"/>
  <c r="S28" i="1"/>
  <c r="T28" i="1" s="1"/>
  <c r="S29" i="1"/>
  <c r="T29" i="1" s="1"/>
  <c r="S30" i="1"/>
  <c r="T30" i="1" s="1"/>
  <c r="R26" i="1"/>
  <c r="R27" i="1"/>
  <c r="R28" i="1"/>
  <c r="R29" i="1"/>
  <c r="R30" i="1"/>
  <c r="L26" i="1"/>
  <c r="L27" i="1"/>
  <c r="L28" i="1"/>
  <c r="L29" i="1"/>
  <c r="L30" i="1"/>
  <c r="X19" i="1" l="1"/>
  <c r="X20" i="1" l="1"/>
  <c r="X21" i="1"/>
  <c r="X22" i="1"/>
  <c r="X23" i="1"/>
  <c r="X24" i="1"/>
  <c r="X25" i="1"/>
  <c r="X26" i="1"/>
  <c r="X27" i="1"/>
  <c r="X28" i="1"/>
  <c r="X29" i="1"/>
  <c r="X30" i="1"/>
  <c r="X6" i="1"/>
  <c r="X7" i="1"/>
  <c r="X8" i="1"/>
  <c r="X9" i="1"/>
  <c r="X10" i="1"/>
  <c r="X11" i="1"/>
  <c r="X12" i="1"/>
  <c r="X13" i="1"/>
  <c r="X14" i="1"/>
  <c r="X15" i="1"/>
  <c r="X16" i="1"/>
  <c r="X5" i="1"/>
  <c r="W31" i="1"/>
  <c r="W17" i="1"/>
  <c r="Q31" i="1" l="1"/>
  <c r="O31" i="1"/>
  <c r="K31" i="1"/>
  <c r="I31" i="1"/>
  <c r="E31" i="1"/>
  <c r="C31" i="1"/>
  <c r="B31" i="1"/>
  <c r="X31" i="1" s="1"/>
  <c r="D23" i="1"/>
  <c r="F23" i="1"/>
  <c r="G23" i="1"/>
  <c r="H23" i="1" s="1"/>
  <c r="J23" i="1"/>
  <c r="L23" i="1"/>
  <c r="N23" i="1"/>
  <c r="P23" i="1"/>
  <c r="R23" i="1"/>
  <c r="S23" i="1"/>
  <c r="T23" i="1" s="1"/>
  <c r="D24" i="1"/>
  <c r="F24" i="1"/>
  <c r="G24" i="1"/>
  <c r="H24" i="1" s="1"/>
  <c r="J24" i="1"/>
  <c r="L24" i="1"/>
  <c r="N24" i="1"/>
  <c r="P24" i="1"/>
  <c r="R24" i="1"/>
  <c r="S24" i="1"/>
  <c r="T24" i="1" s="1"/>
  <c r="D25" i="1"/>
  <c r="F25" i="1"/>
  <c r="G25" i="1"/>
  <c r="H25" i="1" s="1"/>
  <c r="J25" i="1"/>
  <c r="L25" i="1"/>
  <c r="N25" i="1"/>
  <c r="P25" i="1"/>
  <c r="R25" i="1"/>
  <c r="S25" i="1"/>
  <c r="T25" i="1" s="1"/>
  <c r="D26" i="1"/>
  <c r="F26" i="1"/>
  <c r="G26" i="1"/>
  <c r="H26" i="1" s="1"/>
  <c r="J26" i="1"/>
  <c r="N26" i="1"/>
  <c r="P26" i="1"/>
  <c r="D27" i="1"/>
  <c r="F27" i="1"/>
  <c r="G27" i="1"/>
  <c r="H27" i="1" s="1"/>
  <c r="J27" i="1"/>
  <c r="N27" i="1"/>
  <c r="P27" i="1"/>
  <c r="D28" i="1"/>
  <c r="F28" i="1"/>
  <c r="G28" i="1"/>
  <c r="H28" i="1" s="1"/>
  <c r="J28" i="1"/>
  <c r="N28" i="1"/>
  <c r="P28" i="1"/>
  <c r="D29" i="1"/>
  <c r="F29" i="1"/>
  <c r="G29" i="1"/>
  <c r="H29" i="1" s="1"/>
  <c r="J29" i="1"/>
  <c r="N29" i="1"/>
  <c r="P29" i="1"/>
  <c r="D30" i="1"/>
  <c r="F30" i="1"/>
  <c r="G30" i="1"/>
  <c r="H30" i="1" s="1"/>
  <c r="J30" i="1"/>
  <c r="N30" i="1"/>
  <c r="P30" i="1"/>
  <c r="J31" i="1" l="1"/>
  <c r="F31" i="1"/>
  <c r="R31" i="1"/>
  <c r="L31" i="1"/>
  <c r="D31" i="1"/>
  <c r="P31" i="1"/>
  <c r="D22" i="1"/>
  <c r="F22" i="1"/>
  <c r="G22" i="1"/>
  <c r="H22" i="1"/>
  <c r="J22" i="1"/>
  <c r="L22" i="1"/>
  <c r="M22" i="1"/>
  <c r="N22" i="1" s="1"/>
  <c r="P22" i="1"/>
  <c r="R22" i="1"/>
  <c r="S22" i="1"/>
  <c r="D21" i="1"/>
  <c r="F21" i="1"/>
  <c r="G21" i="1"/>
  <c r="J21" i="1"/>
  <c r="L21" i="1"/>
  <c r="M21" i="1"/>
  <c r="P21" i="1"/>
  <c r="R21" i="1"/>
  <c r="S21" i="1"/>
  <c r="T21" i="1" s="1"/>
  <c r="L20" i="1"/>
  <c r="L19" i="1"/>
  <c r="L6" i="1"/>
  <c r="L7" i="1"/>
  <c r="L8" i="1"/>
  <c r="L9" i="1"/>
  <c r="L10" i="1"/>
  <c r="L11" i="1"/>
  <c r="L12" i="1"/>
  <c r="L13" i="1"/>
  <c r="L14" i="1"/>
  <c r="L15" i="1"/>
  <c r="L16" i="1"/>
  <c r="L5" i="1"/>
  <c r="T22" i="1" l="1"/>
  <c r="N21" i="1"/>
  <c r="H21" i="1"/>
  <c r="G19" i="1" l="1"/>
  <c r="G20" i="1"/>
  <c r="H20" i="1" s="1"/>
  <c r="S20" i="1"/>
  <c r="T20" i="1" s="1"/>
  <c r="R20" i="1"/>
  <c r="P20" i="1"/>
  <c r="M20" i="1"/>
  <c r="N20" i="1" s="1"/>
  <c r="J20" i="1"/>
  <c r="F20" i="1"/>
  <c r="D20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S19" i="1"/>
  <c r="R19" i="1"/>
  <c r="P19" i="1"/>
  <c r="M19" i="1"/>
  <c r="J19" i="1"/>
  <c r="F19" i="1"/>
  <c r="D19" i="1"/>
  <c r="T19" i="1" l="1"/>
  <c r="S31" i="1"/>
  <c r="T31" i="1" s="1"/>
  <c r="N19" i="1"/>
  <c r="M31" i="1"/>
  <c r="N31" i="1" s="1"/>
  <c r="H19" i="1"/>
  <c r="G31" i="1"/>
  <c r="H31" i="1" s="1"/>
  <c r="R16" i="1"/>
  <c r="R15" i="1"/>
  <c r="R14" i="1"/>
  <c r="R13" i="1"/>
  <c r="R12" i="1"/>
  <c r="R11" i="1"/>
  <c r="R10" i="1"/>
  <c r="R9" i="1"/>
  <c r="R8" i="1"/>
  <c r="R7" i="1"/>
  <c r="R6" i="1"/>
  <c r="R5" i="1"/>
  <c r="P6" i="1"/>
  <c r="P7" i="1"/>
  <c r="P8" i="1"/>
  <c r="P9" i="1"/>
  <c r="P10" i="1"/>
  <c r="P11" i="1"/>
  <c r="P12" i="1"/>
  <c r="P13" i="1"/>
  <c r="P14" i="1"/>
  <c r="P15" i="1"/>
  <c r="P16" i="1"/>
  <c r="P5" i="1"/>
  <c r="Q17" i="1"/>
  <c r="O17" i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T7" i="1" s="1"/>
  <c r="S6" i="1"/>
  <c r="T6" i="1" s="1"/>
  <c r="S5" i="1"/>
  <c r="T5" i="1" s="1"/>
  <c r="J6" i="1"/>
  <c r="J7" i="1"/>
  <c r="J8" i="1"/>
  <c r="J9" i="1"/>
  <c r="J10" i="1"/>
  <c r="J11" i="1"/>
  <c r="J12" i="1"/>
  <c r="J13" i="1"/>
  <c r="J14" i="1"/>
  <c r="J15" i="1"/>
  <c r="J16" i="1"/>
  <c r="J5" i="1"/>
  <c r="K17" i="1"/>
  <c r="I17" i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F16" i="1"/>
  <c r="F15" i="1"/>
  <c r="F14" i="1"/>
  <c r="F13" i="1"/>
  <c r="F12" i="1"/>
  <c r="F11" i="1"/>
  <c r="F10" i="1"/>
  <c r="F9" i="1"/>
  <c r="F8" i="1"/>
  <c r="F7" i="1"/>
  <c r="F6" i="1"/>
  <c r="F5" i="1"/>
  <c r="D6" i="1"/>
  <c r="D7" i="1"/>
  <c r="D8" i="1"/>
  <c r="D9" i="1"/>
  <c r="D10" i="1"/>
  <c r="D11" i="1"/>
  <c r="D12" i="1"/>
  <c r="D13" i="1"/>
  <c r="D14" i="1"/>
  <c r="D15" i="1"/>
  <c r="D16" i="1"/>
  <c r="D5" i="1"/>
  <c r="E17" i="1"/>
  <c r="C17" i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S17" i="1" l="1"/>
  <c r="M17" i="1"/>
  <c r="G17" i="1"/>
  <c r="B17" i="1"/>
  <c r="P17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T17" i="1" l="1"/>
  <c r="R17" i="1"/>
  <c r="X17" i="1"/>
  <c r="N17" i="1"/>
  <c r="L17" i="1"/>
  <c r="D17" i="1"/>
  <c r="F17" i="1"/>
  <c r="J17" i="1"/>
  <c r="H17" i="1"/>
</calcChain>
</file>

<file path=xl/sharedStrings.xml><?xml version="1.0" encoding="utf-8"?>
<sst xmlns="http://schemas.openxmlformats.org/spreadsheetml/2006/main" count="45" uniqueCount="21">
  <si>
    <t>Gen. &amp; PLF Data</t>
  </si>
  <si>
    <t>ACBIL 2x135 MW</t>
  </si>
  <si>
    <t>ACBIL 2x50 MW</t>
  </si>
  <si>
    <t>ACBIL 2x30 MW</t>
  </si>
  <si>
    <t>ACBIL 1x63 MW</t>
  </si>
  <si>
    <t>ACB Wind 15 MW</t>
  </si>
  <si>
    <t>U#1 135MW</t>
  </si>
  <si>
    <t>U#2 135MW</t>
  </si>
  <si>
    <t>U#1 + U#2</t>
  </si>
  <si>
    <t>U#1 50MW</t>
  </si>
  <si>
    <t>U#2 50MW</t>
  </si>
  <si>
    <t>U#1 30MW</t>
  </si>
  <si>
    <t>U#2 30MW</t>
  </si>
  <si>
    <t>U#1 63 MW</t>
  </si>
  <si>
    <t>12x1.25 MW WTGs</t>
  </si>
  <si>
    <t>Month</t>
  </si>
  <si>
    <t>Days</t>
  </si>
  <si>
    <t>Gross Generation (MWh)</t>
  </si>
  <si>
    <t>PLF%</t>
  </si>
  <si>
    <t>Total Gross Gen (MWh)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</si>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</sst>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[$-409]mmm\-yy;@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5">
    <xf numFmtId="0" fontId="0" fillId="0" borderId="0" xfId="0"/>
    <xf numFmtId="165" fontId="2" fillId="0" borderId="1" xfId="1" applyNumberFormat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wrapText="1"/>
    </xf>
    <xf numFmtId="10" fontId="0" fillId="0" borderId="1" xfId="2" applyNumberFormat="1" applyFont="1" applyBorder="1" applyAlignment="1">
      <alignment wrapText="1"/>
    </xf>
    <xf numFmtId="166" fontId="0" fillId="2" borderId="1" xfId="1" applyNumberFormat="1" applyFont="1" applyFill="1" applyBorder="1" applyAlignment="1">
      <alignment wrapText="1"/>
    </xf>
    <xf numFmtId="166" fontId="2" fillId="0" borderId="1" xfId="1" applyNumberFormat="1" applyFont="1" applyBorder="1" applyAlignment="1">
      <alignment wrapText="1"/>
    </xf>
    <xf numFmtId="10" fontId="2" fillId="0" borderId="1" xfId="2" applyNumberFormat="1" applyFont="1" applyBorder="1" applyAlignment="1">
      <alignment wrapText="1"/>
    </xf>
    <xf numFmtId="167" fontId="0" fillId="0" borderId="1" xfId="1" applyNumberFormat="1" applyFont="1" applyBorder="1"/>
    <xf numFmtId="167" fontId="0" fillId="2" borderId="1" xfId="1" applyNumberFormat="1" applyFont="1" applyFill="1" applyBorder="1"/>
    <xf numFmtId="167" fontId="2" fillId="0" borderId="1" xfId="1" applyNumberFormat="1" applyFont="1" applyBorder="1" applyAlignment="1">
      <alignment wrapText="1"/>
    </xf>
    <xf numFmtId="167" fontId="0" fillId="0" borderId="0" xfId="0" applyNumberFormat="1"/>
    <xf numFmtId="166" fontId="3" fillId="0" borderId="1" xfId="1" applyNumberFormat="1" applyFont="1" applyFill="1" applyBorder="1" applyAlignment="1">
      <alignment wrapText="1"/>
    </xf>
    <xf numFmtId="167" fontId="3" fillId="0" borderId="1" xfId="1" applyNumberFormat="1" applyFont="1" applyFill="1" applyBorder="1"/>
    <xf numFmtId="10" fontId="3" fillId="0" borderId="1" xfId="2" applyNumberFormat="1" applyFont="1" applyFill="1" applyBorder="1" applyAlignment="1">
      <alignment wrapText="1"/>
    </xf>
    <xf numFmtId="167" fontId="0" fillId="0" borderId="0" xfId="1" applyNumberFormat="1" applyFont="1"/>
    <xf numFmtId="167" fontId="3" fillId="2" borderId="1" xfId="1" applyNumberFormat="1" applyFont="1" applyFill="1" applyBorder="1"/>
    <xf numFmtId="0" fontId="0" fillId="0" borderId="1" xfId="0" applyBorder="1"/>
    <xf numFmtId="0" fontId="2" fillId="0" borderId="1" xfId="0" applyFont="1" applyBorder="1"/>
    <xf numFmtId="9" fontId="0" fillId="0" borderId="1" xfId="2" applyFont="1" applyBorder="1"/>
    <xf numFmtId="10" fontId="0" fillId="0" borderId="1" xfId="2" applyNumberFormat="1" applyFont="1" applyBorder="1"/>
    <xf numFmtId="167" fontId="2" fillId="0" borderId="1" xfId="1" applyNumberFormat="1" applyFont="1" applyBorder="1"/>
    <xf numFmtId="10" fontId="2" fillId="0" borderId="1" xfId="2" applyNumberFormat="1" applyFont="1" applyBorder="1"/>
    <xf numFmtId="167" fontId="0" fillId="0" borderId="1" xfId="1" applyNumberFormat="1" applyFont="1" applyFill="1" applyBorder="1"/>
    <xf numFmtId="168" fontId="0" fillId="0" borderId="9" xfId="1" applyNumberFormat="1" applyFont="1" applyBorder="1" applyAlignment="1">
      <alignment horizontal="center"/>
    </xf>
    <xf numFmtId="1" fontId="0" fillId="0" borderId="1" xfId="0" applyNumberFormat="1" applyBorder="1"/>
    <xf numFmtId="168" fontId="0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left" wrapText="1"/>
    </xf>
    <xf numFmtId="165" fontId="0" fillId="2" borderId="1" xfId="1" applyNumberFormat="1" applyFont="1" applyFill="1" applyBorder="1" applyAlignment="1">
      <alignment horizontal="left" wrapText="1"/>
    </xf>
    <xf numFmtId="165" fontId="2" fillId="0" borderId="1" xfId="1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165" fontId="3" fillId="0" borderId="1" xfId="1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 wrapText="1"/>
    </xf>
    <xf numFmtId="165" fontId="2" fillId="0" borderId="2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5" fontId="2" fillId="0" borderId="6" xfId="1" applyNumberFormat="1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 xr:uid="{00000000-0005-0000-0000-000002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57"/>
  <sheetViews>
    <sheetView tabSelected="1" workbookViewId="0">
      <pane xSplit="1" ySplit="4" topLeftCell="C5" activePane="bottomRight" state="frozen"/>
      <selection pane="bottomRight" activeCell="D16" sqref="D16"/>
      <selection pane="bottomLeft" activeCell="A5" sqref="A5"/>
      <selection pane="topRight" activeCell="B1" sqref="B1"/>
    </sheetView>
  </sheetViews>
  <sheetFormatPr defaultRowHeight="14.45"/>
  <cols>
    <col min="1" max="1" width="8.7109375" style="32"/>
    <col min="2" max="2" width="0" hidden="1" customWidth="1"/>
    <col min="3" max="3" width="11.5703125" customWidth="1"/>
    <col min="4" max="4" width="9.140625" customWidth="1"/>
    <col min="5" max="5" width="11.5703125" bestFit="1" customWidth="1"/>
    <col min="6" max="6" width="9.140625" customWidth="1"/>
    <col min="7" max="7" width="11.5703125" customWidth="1"/>
    <col min="8" max="8" width="9.140625" customWidth="1"/>
    <col min="9" max="9" width="10" bestFit="1" customWidth="1"/>
    <col min="11" max="11" width="10" bestFit="1" customWidth="1"/>
    <col min="13" max="13" width="11.5703125" bestFit="1" customWidth="1"/>
    <col min="15" max="15" width="10" bestFit="1" customWidth="1"/>
    <col min="17" max="17" width="11" bestFit="1" customWidth="1"/>
    <col min="19" max="19" width="10" bestFit="1" customWidth="1"/>
    <col min="21" max="21" width="11.5703125" bestFit="1" customWidth="1"/>
    <col min="23" max="23" width="10.7109375" customWidth="1"/>
    <col min="25" max="25" width="12" bestFit="1" customWidth="1"/>
    <col min="27" max="27" width="10" customWidth="1"/>
    <col min="28" max="28" width="9.140625" customWidth="1"/>
    <col min="29" max="29" width="10" customWidth="1"/>
    <col min="30" max="30" width="9.140625" customWidth="1"/>
    <col min="31" max="31" width="12.5703125" bestFit="1" customWidth="1"/>
  </cols>
  <sheetData>
    <row r="2" spans="1:24">
      <c r="A2" s="41" t="s">
        <v>0</v>
      </c>
      <c r="B2" s="42"/>
      <c r="C2" s="36" t="s">
        <v>1</v>
      </c>
      <c r="D2" s="37"/>
      <c r="E2" s="37"/>
      <c r="F2" s="37"/>
      <c r="G2" s="37"/>
      <c r="H2" s="38"/>
      <c r="I2" s="36" t="s">
        <v>2</v>
      </c>
      <c r="J2" s="37"/>
      <c r="K2" s="37"/>
      <c r="L2" s="37"/>
      <c r="M2" s="37"/>
      <c r="N2" s="38"/>
      <c r="O2" s="36" t="s">
        <v>3</v>
      </c>
      <c r="P2" s="37"/>
      <c r="Q2" s="37"/>
      <c r="R2" s="37"/>
      <c r="S2" s="37"/>
      <c r="T2" s="38"/>
      <c r="U2" s="34" t="s">
        <v>4</v>
      </c>
      <c r="V2" s="34"/>
      <c r="W2" s="34" t="s">
        <v>5</v>
      </c>
      <c r="X2" s="34"/>
    </row>
    <row r="3" spans="1:24" ht="15" customHeight="1">
      <c r="A3" s="43"/>
      <c r="B3" s="44"/>
      <c r="C3" s="35" t="s">
        <v>6</v>
      </c>
      <c r="D3" s="35"/>
      <c r="E3" s="35" t="s">
        <v>7</v>
      </c>
      <c r="F3" s="35"/>
      <c r="G3" s="39" t="s">
        <v>8</v>
      </c>
      <c r="H3" s="40"/>
      <c r="I3" s="35" t="s">
        <v>9</v>
      </c>
      <c r="J3" s="35"/>
      <c r="K3" s="35" t="s">
        <v>10</v>
      </c>
      <c r="L3" s="35"/>
      <c r="M3" s="39" t="s">
        <v>8</v>
      </c>
      <c r="N3" s="40"/>
      <c r="O3" s="35" t="s">
        <v>11</v>
      </c>
      <c r="P3" s="35"/>
      <c r="Q3" s="35" t="s">
        <v>12</v>
      </c>
      <c r="R3" s="35"/>
      <c r="S3" s="39" t="s">
        <v>8</v>
      </c>
      <c r="T3" s="40"/>
      <c r="U3" s="35" t="s">
        <v>13</v>
      </c>
      <c r="V3" s="35"/>
      <c r="W3" s="35" t="s">
        <v>14</v>
      </c>
      <c r="X3" s="35"/>
    </row>
    <row r="4" spans="1:24" ht="43.5">
      <c r="A4" s="28" t="s">
        <v>15</v>
      </c>
      <c r="B4" s="1" t="s">
        <v>16</v>
      </c>
      <c r="C4" s="2" t="s">
        <v>17</v>
      </c>
      <c r="D4" s="3" t="s">
        <v>18</v>
      </c>
      <c r="E4" s="2" t="s">
        <v>17</v>
      </c>
      <c r="F4" s="3" t="s">
        <v>18</v>
      </c>
      <c r="G4" s="3" t="s">
        <v>19</v>
      </c>
      <c r="H4" s="3" t="s">
        <v>18</v>
      </c>
      <c r="I4" s="2" t="s">
        <v>17</v>
      </c>
      <c r="J4" s="3" t="s">
        <v>18</v>
      </c>
      <c r="K4" s="2" t="s">
        <v>17</v>
      </c>
      <c r="L4" s="3" t="s">
        <v>18</v>
      </c>
      <c r="M4" s="3" t="s">
        <v>19</v>
      </c>
      <c r="N4" s="3" t="s">
        <v>18</v>
      </c>
      <c r="O4" s="2" t="s">
        <v>17</v>
      </c>
      <c r="P4" s="3" t="s">
        <v>18</v>
      </c>
      <c r="Q4" s="2" t="s">
        <v>17</v>
      </c>
      <c r="R4" s="3" t="s">
        <v>18</v>
      </c>
      <c r="S4" s="3" t="s">
        <v>19</v>
      </c>
      <c r="T4" s="3" t="s">
        <v>18</v>
      </c>
      <c r="U4" s="2" t="s">
        <v>17</v>
      </c>
      <c r="V4" s="3" t="s">
        <v>18</v>
      </c>
      <c r="W4" s="2" t="s">
        <v>17</v>
      </c>
      <c r="X4" s="3" t="s">
        <v>18</v>
      </c>
    </row>
    <row r="5" spans="1:24">
      <c r="A5" s="29">
        <v>43922</v>
      </c>
      <c r="B5" s="4">
        <v>30</v>
      </c>
      <c r="C5" s="9">
        <v>83217</v>
      </c>
      <c r="D5" s="5">
        <f>C5/($B5*135*24)</f>
        <v>0.856141975308642</v>
      </c>
      <c r="E5" s="9">
        <v>84122</v>
      </c>
      <c r="F5" s="5">
        <f>E5/($B5*135*24)</f>
        <v>0.8654526748971193</v>
      </c>
      <c r="G5" s="9">
        <f t="shared" ref="G5:G16" si="0">C5+E5</f>
        <v>167339</v>
      </c>
      <c r="H5" s="5">
        <f>G5/($B5*2*135*24)</f>
        <v>0.86079732510288065</v>
      </c>
      <c r="I5" s="9">
        <v>33516.399999999761</v>
      </c>
      <c r="J5" s="5">
        <f>I5/($B5*50*24)</f>
        <v>0.93101111111110446</v>
      </c>
      <c r="K5" s="9">
        <v>31770</v>
      </c>
      <c r="L5" s="5">
        <f>K5/($B5*50*24)</f>
        <v>0.88249999999999995</v>
      </c>
      <c r="M5" s="9">
        <f t="shared" ref="M5:M16" si="1">I5+K5</f>
        <v>65286.399999999761</v>
      </c>
      <c r="N5" s="5">
        <f>M5/($B5*2*50*24)</f>
        <v>0.90675555555555221</v>
      </c>
      <c r="O5" s="9">
        <v>20016</v>
      </c>
      <c r="P5" s="5">
        <f>O5/($B5*30*24)</f>
        <v>0.92666666666666664</v>
      </c>
      <c r="Q5" s="9">
        <v>20737</v>
      </c>
      <c r="R5" s="5">
        <f>Q5/($B5*30*24)</f>
        <v>0.96004629629629634</v>
      </c>
      <c r="S5" s="9">
        <f t="shared" ref="S5:S16" si="2">O5+Q5</f>
        <v>40753</v>
      </c>
      <c r="T5" s="5">
        <f>S5/($B5*2*30*24)</f>
        <v>0.94335648148148143</v>
      </c>
      <c r="U5" s="9"/>
      <c r="V5" s="5"/>
      <c r="W5" s="9">
        <v>1260.5820000000001</v>
      </c>
      <c r="X5" s="5">
        <f>W5/($B5*15*24)</f>
        <v>0.11672055555555556</v>
      </c>
    </row>
    <row r="6" spans="1:24">
      <c r="A6" s="29">
        <f t="shared" ref="A6:A13" si="3">A5+31</f>
        <v>43953</v>
      </c>
      <c r="B6" s="4">
        <v>31</v>
      </c>
      <c r="C6" s="9">
        <v>100091</v>
      </c>
      <c r="D6" s="5">
        <f t="shared" ref="D6:F16" si="4">C6/($B6*135*24)</f>
        <v>0.99652528872958979</v>
      </c>
      <c r="E6" s="9">
        <v>91348</v>
      </c>
      <c r="F6" s="5">
        <f t="shared" si="4"/>
        <v>0.90947829549980086</v>
      </c>
      <c r="G6" s="9">
        <f t="shared" si="0"/>
        <v>191439</v>
      </c>
      <c r="H6" s="5">
        <f t="shared" ref="H6:H16" si="5">G6/($B6*2*135*24)</f>
        <v>0.95300179211469538</v>
      </c>
      <c r="I6" s="9">
        <v>29525.404000000901</v>
      </c>
      <c r="J6" s="5">
        <f t="shared" ref="J6:J16" si="6">I6/($B6*50*24)</f>
        <v>0.79369365591400276</v>
      </c>
      <c r="K6" s="9">
        <v>29939</v>
      </c>
      <c r="L6" s="5">
        <f t="shared" ref="L6:L16" si="7">K6/($B6*50*24)</f>
        <v>0.80481182795698925</v>
      </c>
      <c r="M6" s="9">
        <f t="shared" si="1"/>
        <v>59464.404000000897</v>
      </c>
      <c r="N6" s="5">
        <f t="shared" ref="N6:N16" si="8">M6/($B6*2*50*24)</f>
        <v>0.79925274193549589</v>
      </c>
      <c r="O6" s="9">
        <v>21933</v>
      </c>
      <c r="P6" s="5">
        <f t="shared" ref="P6:R16" si="9">O6/($B6*30*24)</f>
        <v>0.98266129032258065</v>
      </c>
      <c r="Q6" s="9">
        <v>20764</v>
      </c>
      <c r="R6" s="5">
        <f t="shared" si="9"/>
        <v>0.93028673835125453</v>
      </c>
      <c r="S6" s="9">
        <f t="shared" si="2"/>
        <v>42697</v>
      </c>
      <c r="T6" s="5">
        <f t="shared" ref="T6:T16" si="10">S6/($B6*2*30*24)</f>
        <v>0.95647401433691759</v>
      </c>
      <c r="U6" s="9"/>
      <c r="V6" s="5"/>
      <c r="W6" s="9">
        <v>1915.1279999999999</v>
      </c>
      <c r="X6" s="5">
        <f>W6/($B6*15*24)</f>
        <v>0.17160645161290322</v>
      </c>
    </row>
    <row r="7" spans="1:24">
      <c r="A7" s="29">
        <f t="shared" si="3"/>
        <v>43984</v>
      </c>
      <c r="B7" s="4">
        <v>30</v>
      </c>
      <c r="C7" s="9">
        <v>72152</v>
      </c>
      <c r="D7" s="5">
        <f t="shared" si="4"/>
        <v>0.74230452674897118</v>
      </c>
      <c r="E7" s="9">
        <v>56685</v>
      </c>
      <c r="F7" s="5">
        <f t="shared" si="4"/>
        <v>0.58317901234567904</v>
      </c>
      <c r="G7" s="9">
        <f t="shared" si="0"/>
        <v>128837</v>
      </c>
      <c r="H7" s="5">
        <f t="shared" si="5"/>
        <v>0.66274176954732511</v>
      </c>
      <c r="I7" s="9">
        <v>15791.079520000043</v>
      </c>
      <c r="J7" s="5">
        <f t="shared" si="6"/>
        <v>0.43864109777777899</v>
      </c>
      <c r="K7" s="9">
        <v>22492</v>
      </c>
      <c r="L7" s="5">
        <f t="shared" si="7"/>
        <v>0.62477777777777777</v>
      </c>
      <c r="M7" s="9">
        <f t="shared" si="1"/>
        <v>38283.079520000043</v>
      </c>
      <c r="N7" s="5">
        <f t="shared" si="8"/>
        <v>0.53170943777777835</v>
      </c>
      <c r="O7" s="9">
        <v>17848</v>
      </c>
      <c r="P7" s="5">
        <f t="shared" si="9"/>
        <v>0.82629629629629631</v>
      </c>
      <c r="Q7" s="9">
        <v>16773</v>
      </c>
      <c r="R7" s="5">
        <f t="shared" si="9"/>
        <v>0.77652777777777782</v>
      </c>
      <c r="S7" s="9">
        <f t="shared" si="2"/>
        <v>34621</v>
      </c>
      <c r="T7" s="5">
        <f t="shared" si="10"/>
        <v>0.80141203703703701</v>
      </c>
      <c r="U7" s="9"/>
      <c r="V7" s="5"/>
      <c r="W7" s="9">
        <v>3597.748</v>
      </c>
      <c r="X7" s="5">
        <f>W7/($B7*15*24)</f>
        <v>0.33312481481481482</v>
      </c>
    </row>
    <row r="8" spans="1:24">
      <c r="A8" s="29">
        <f t="shared" si="3"/>
        <v>44015</v>
      </c>
      <c r="B8" s="4">
        <v>31</v>
      </c>
      <c r="C8" s="9">
        <v>9220</v>
      </c>
      <c r="D8" s="5">
        <f t="shared" si="4"/>
        <v>9.1796097172441263E-2</v>
      </c>
      <c r="E8" s="9">
        <v>85196</v>
      </c>
      <c r="F8" s="5">
        <f t="shared" si="4"/>
        <v>0.84822779769016332</v>
      </c>
      <c r="G8" s="9">
        <f t="shared" si="0"/>
        <v>94416</v>
      </c>
      <c r="H8" s="5">
        <f t="shared" si="5"/>
        <v>0.47001194743130226</v>
      </c>
      <c r="I8" s="9">
        <v>0</v>
      </c>
      <c r="J8" s="5">
        <f t="shared" si="6"/>
        <v>0</v>
      </c>
      <c r="K8" s="9">
        <v>32505</v>
      </c>
      <c r="L8" s="5">
        <f t="shared" si="7"/>
        <v>0.87379032258064515</v>
      </c>
      <c r="M8" s="9">
        <f t="shared" si="1"/>
        <v>32505</v>
      </c>
      <c r="N8" s="5">
        <f t="shared" si="8"/>
        <v>0.43689516129032258</v>
      </c>
      <c r="O8" s="9">
        <v>3471.4</v>
      </c>
      <c r="P8" s="5">
        <f t="shared" si="9"/>
        <v>0.15552867383512545</v>
      </c>
      <c r="Q8" s="9">
        <v>16865</v>
      </c>
      <c r="R8" s="5">
        <f t="shared" si="9"/>
        <v>0.75560035842293904</v>
      </c>
      <c r="S8" s="9">
        <f t="shared" si="2"/>
        <v>20336.400000000001</v>
      </c>
      <c r="T8" s="5">
        <f t="shared" si="10"/>
        <v>0.45556451612903232</v>
      </c>
      <c r="U8" s="9"/>
      <c r="V8" s="5"/>
      <c r="W8" s="9">
        <v>2388.6790000000001</v>
      </c>
      <c r="X8" s="5">
        <f>W8/($B8*15*24)</f>
        <v>0.21403933691756274</v>
      </c>
    </row>
    <row r="9" spans="1:24">
      <c r="A9" s="29">
        <f t="shared" si="3"/>
        <v>44046</v>
      </c>
      <c r="B9" s="4">
        <v>31</v>
      </c>
      <c r="C9" s="9">
        <v>76385</v>
      </c>
      <c r="D9" s="5">
        <f t="shared" si="4"/>
        <v>0.76050378335324575</v>
      </c>
      <c r="E9" s="9">
        <v>72144</v>
      </c>
      <c r="F9" s="5">
        <f t="shared" si="4"/>
        <v>0.7182795698924731</v>
      </c>
      <c r="G9" s="9">
        <f t="shared" si="0"/>
        <v>148529</v>
      </c>
      <c r="H9" s="5">
        <f t="shared" si="5"/>
        <v>0.73939167662285943</v>
      </c>
      <c r="I9" s="9">
        <v>11467.443000000003</v>
      </c>
      <c r="J9" s="5">
        <f t="shared" si="6"/>
        <v>0.3082645967741936</v>
      </c>
      <c r="K9" s="9">
        <v>21546</v>
      </c>
      <c r="L9" s="5">
        <f t="shared" si="7"/>
        <v>0.5791935483870968</v>
      </c>
      <c r="M9" s="9">
        <f t="shared" si="1"/>
        <v>33013.442999999999</v>
      </c>
      <c r="N9" s="5">
        <f t="shared" si="8"/>
        <v>0.44372907258064515</v>
      </c>
      <c r="O9" s="9">
        <v>0</v>
      </c>
      <c r="P9" s="5">
        <f t="shared" si="9"/>
        <v>0</v>
      </c>
      <c r="Q9" s="9">
        <v>16049</v>
      </c>
      <c r="R9" s="5">
        <f t="shared" si="9"/>
        <v>0.71904121863799286</v>
      </c>
      <c r="S9" s="9">
        <f t="shared" si="2"/>
        <v>16049</v>
      </c>
      <c r="T9" s="5">
        <f t="shared" si="10"/>
        <v>0.35952060931899643</v>
      </c>
      <c r="U9" s="9"/>
      <c r="V9" s="5"/>
      <c r="W9" s="9">
        <v>4284.8490000000002</v>
      </c>
      <c r="X9" s="5">
        <f>W9/($B9*15*24)</f>
        <v>0.38394704301075272</v>
      </c>
    </row>
    <row r="10" spans="1:24">
      <c r="A10" s="29">
        <f t="shared" si="3"/>
        <v>44077</v>
      </c>
      <c r="B10" s="4">
        <v>30</v>
      </c>
      <c r="C10" s="9">
        <v>3683</v>
      </c>
      <c r="D10" s="5">
        <f t="shared" si="4"/>
        <v>3.7890946502057612E-2</v>
      </c>
      <c r="E10" s="9">
        <v>86530</v>
      </c>
      <c r="F10" s="5">
        <f t="shared" si="4"/>
        <v>0.89022633744855972</v>
      </c>
      <c r="G10" s="9">
        <f t="shared" si="0"/>
        <v>90213</v>
      </c>
      <c r="H10" s="5">
        <f t="shared" si="5"/>
        <v>0.46405864197530866</v>
      </c>
      <c r="I10" s="9">
        <v>0</v>
      </c>
      <c r="J10" s="5">
        <f t="shared" si="6"/>
        <v>0</v>
      </c>
      <c r="K10" s="9">
        <v>23575</v>
      </c>
      <c r="L10" s="5">
        <f t="shared" si="7"/>
        <v>0.65486111111111112</v>
      </c>
      <c r="M10" s="9">
        <f t="shared" si="1"/>
        <v>23575</v>
      </c>
      <c r="N10" s="5">
        <f t="shared" si="8"/>
        <v>0.32743055555555556</v>
      </c>
      <c r="O10" s="9">
        <v>0</v>
      </c>
      <c r="P10" s="5">
        <f t="shared" si="9"/>
        <v>0</v>
      </c>
      <c r="Q10" s="9">
        <v>18862.000000000004</v>
      </c>
      <c r="R10" s="5">
        <f t="shared" si="9"/>
        <v>0.87324074074074087</v>
      </c>
      <c r="S10" s="9">
        <f t="shared" si="2"/>
        <v>18862.000000000004</v>
      </c>
      <c r="T10" s="5">
        <f t="shared" si="10"/>
        <v>0.43662037037037044</v>
      </c>
      <c r="U10" s="9"/>
      <c r="V10" s="5"/>
      <c r="W10" s="9">
        <v>1247.6790000000001</v>
      </c>
      <c r="X10" s="5">
        <f t="shared" ref="X10:X16" si="11">W10/($B10*15*24)</f>
        <v>0.11552583333333334</v>
      </c>
    </row>
    <row r="11" spans="1:24">
      <c r="A11" s="29">
        <f t="shared" si="3"/>
        <v>44108</v>
      </c>
      <c r="B11" s="4">
        <v>31</v>
      </c>
      <c r="C11" s="9">
        <v>39444</v>
      </c>
      <c r="D11" s="5">
        <f t="shared" si="4"/>
        <v>0.39271206690561528</v>
      </c>
      <c r="E11" s="9">
        <v>60816</v>
      </c>
      <c r="F11" s="5">
        <f t="shared" si="4"/>
        <v>0.60549581839904421</v>
      </c>
      <c r="G11" s="9">
        <f t="shared" si="0"/>
        <v>100260</v>
      </c>
      <c r="H11" s="5">
        <f t="shared" si="5"/>
        <v>0.49910394265232977</v>
      </c>
      <c r="I11" s="9">
        <v>0</v>
      </c>
      <c r="J11" s="5">
        <f t="shared" si="6"/>
        <v>0</v>
      </c>
      <c r="K11" s="9">
        <v>24631</v>
      </c>
      <c r="L11" s="5">
        <f t="shared" si="7"/>
        <v>0.66212365591397848</v>
      </c>
      <c r="M11" s="9">
        <f t="shared" si="1"/>
        <v>24631</v>
      </c>
      <c r="N11" s="5">
        <f t="shared" si="8"/>
        <v>0.33106182795698924</v>
      </c>
      <c r="O11" s="9">
        <v>0</v>
      </c>
      <c r="P11" s="5">
        <f t="shared" si="9"/>
        <v>0</v>
      </c>
      <c r="Q11" s="9">
        <v>17909</v>
      </c>
      <c r="R11" s="5">
        <f t="shared" si="9"/>
        <v>0.80237455197132612</v>
      </c>
      <c r="S11" s="9">
        <f t="shared" si="2"/>
        <v>17909</v>
      </c>
      <c r="T11" s="5">
        <f t="shared" si="10"/>
        <v>0.40118727598566306</v>
      </c>
      <c r="U11" s="9"/>
      <c r="V11" s="5"/>
      <c r="W11" s="9">
        <v>834.80399999999997</v>
      </c>
      <c r="X11" s="5">
        <f t="shared" si="11"/>
        <v>7.4803225806451615E-2</v>
      </c>
    </row>
    <row r="12" spans="1:24">
      <c r="A12" s="30">
        <f>A11+31</f>
        <v>44139</v>
      </c>
      <c r="B12" s="6">
        <v>30</v>
      </c>
      <c r="C12" s="10">
        <v>62365</v>
      </c>
      <c r="D12" s="5">
        <f t="shared" si="4"/>
        <v>0.64161522633744861</v>
      </c>
      <c r="E12" s="10">
        <v>31024</v>
      </c>
      <c r="F12" s="5">
        <f t="shared" si="4"/>
        <v>0.31917695473251029</v>
      </c>
      <c r="G12" s="10">
        <f t="shared" si="0"/>
        <v>93389</v>
      </c>
      <c r="H12" s="5">
        <f t="shared" si="5"/>
        <v>0.48039609053497945</v>
      </c>
      <c r="I12" s="10">
        <v>2244.8174800000515</v>
      </c>
      <c r="J12" s="5">
        <f t="shared" si="6"/>
        <v>6.2356041111112544E-2</v>
      </c>
      <c r="K12" s="10">
        <v>36074</v>
      </c>
      <c r="L12" s="5">
        <f t="shared" si="7"/>
        <v>1.0020555555555555</v>
      </c>
      <c r="M12" s="10">
        <f t="shared" si="1"/>
        <v>38318.817480000049</v>
      </c>
      <c r="N12" s="5">
        <f t="shared" si="8"/>
        <v>0.53220579833333403</v>
      </c>
      <c r="O12" s="10">
        <v>9837.6</v>
      </c>
      <c r="P12" s="5">
        <f t="shared" si="9"/>
        <v>0.45544444444444449</v>
      </c>
      <c r="Q12" s="10">
        <v>10116.000000000002</v>
      </c>
      <c r="R12" s="5">
        <f t="shared" si="9"/>
        <v>0.46833333333333343</v>
      </c>
      <c r="S12" s="10">
        <f t="shared" si="2"/>
        <v>19953.600000000002</v>
      </c>
      <c r="T12" s="5">
        <f t="shared" si="10"/>
        <v>0.46188888888888896</v>
      </c>
      <c r="U12" s="10"/>
      <c r="V12" s="5"/>
      <c r="W12" s="10">
        <v>211.37037815000002</v>
      </c>
      <c r="X12" s="5">
        <f t="shared" si="11"/>
        <v>1.9571331310185187E-2</v>
      </c>
    </row>
    <row r="13" spans="1:24">
      <c r="A13" s="29">
        <f t="shared" si="3"/>
        <v>44170</v>
      </c>
      <c r="B13" s="4">
        <v>31</v>
      </c>
      <c r="C13" s="9">
        <v>100524</v>
      </c>
      <c r="D13" s="5">
        <f t="shared" si="4"/>
        <v>1.000836320191159</v>
      </c>
      <c r="E13" s="9">
        <v>0</v>
      </c>
      <c r="F13" s="5">
        <f t="shared" si="4"/>
        <v>0</v>
      </c>
      <c r="G13" s="9">
        <f t="shared" si="0"/>
        <v>100524</v>
      </c>
      <c r="H13" s="5">
        <f t="shared" si="5"/>
        <v>0.50041816009557949</v>
      </c>
      <c r="I13" s="9">
        <v>22180.332000000133</v>
      </c>
      <c r="J13" s="5">
        <f t="shared" si="6"/>
        <v>0.59624548387097132</v>
      </c>
      <c r="K13" s="9">
        <v>29580</v>
      </c>
      <c r="L13" s="5">
        <f t="shared" si="7"/>
        <v>0.79516129032258065</v>
      </c>
      <c r="M13" s="9">
        <f t="shared" si="1"/>
        <v>51760.332000000133</v>
      </c>
      <c r="N13" s="5">
        <f t="shared" si="8"/>
        <v>0.69570338709677604</v>
      </c>
      <c r="O13" s="9">
        <v>0</v>
      </c>
      <c r="P13" s="5">
        <f t="shared" si="9"/>
        <v>0</v>
      </c>
      <c r="Q13" s="9">
        <v>22242</v>
      </c>
      <c r="R13" s="5">
        <f t="shared" si="9"/>
        <v>0.99650537634408598</v>
      </c>
      <c r="S13" s="9">
        <f t="shared" si="2"/>
        <v>22242</v>
      </c>
      <c r="T13" s="5">
        <f t="shared" si="10"/>
        <v>0.49825268817204299</v>
      </c>
      <c r="U13" s="9"/>
      <c r="V13" s="5"/>
      <c r="W13" s="9">
        <v>0</v>
      </c>
      <c r="X13" s="5">
        <f t="shared" si="11"/>
        <v>0</v>
      </c>
    </row>
    <row r="14" spans="1:24">
      <c r="A14" s="29">
        <f>A13+31</f>
        <v>44201</v>
      </c>
      <c r="B14" s="4">
        <v>31</v>
      </c>
      <c r="C14" s="9">
        <v>68143</v>
      </c>
      <c r="D14" s="5">
        <f t="shared" si="4"/>
        <v>0.67844484269215455</v>
      </c>
      <c r="E14" s="9">
        <v>30395</v>
      </c>
      <c r="F14" s="5">
        <f t="shared" si="4"/>
        <v>0.30261847869374753</v>
      </c>
      <c r="G14" s="9">
        <f t="shared" si="0"/>
        <v>98538</v>
      </c>
      <c r="H14" s="5">
        <f t="shared" si="5"/>
        <v>0.49053166069295101</v>
      </c>
      <c r="I14" s="9">
        <v>0</v>
      </c>
      <c r="J14" s="5">
        <f t="shared" si="6"/>
        <v>0</v>
      </c>
      <c r="K14" s="9">
        <v>18123</v>
      </c>
      <c r="L14" s="5">
        <f t="shared" si="7"/>
        <v>0.48717741935483871</v>
      </c>
      <c r="M14" s="9">
        <f t="shared" si="1"/>
        <v>18123</v>
      </c>
      <c r="N14" s="5">
        <f t="shared" si="8"/>
        <v>0.24358870967741936</v>
      </c>
      <c r="O14" s="9">
        <v>0</v>
      </c>
      <c r="P14" s="5">
        <f t="shared" si="9"/>
        <v>0</v>
      </c>
      <c r="Q14" s="9">
        <v>22387</v>
      </c>
      <c r="R14" s="5">
        <f t="shared" si="9"/>
        <v>1.0030017921146954</v>
      </c>
      <c r="S14" s="9">
        <f t="shared" si="2"/>
        <v>22387</v>
      </c>
      <c r="T14" s="5">
        <f t="shared" si="10"/>
        <v>0.50150089605734771</v>
      </c>
      <c r="U14" s="9"/>
      <c r="V14" s="5"/>
      <c r="W14" s="9">
        <v>244.60300000000001</v>
      </c>
      <c r="X14" s="5">
        <f t="shared" si="11"/>
        <v>2.1917831541218638E-2</v>
      </c>
    </row>
    <row r="15" spans="1:24">
      <c r="A15" s="29">
        <f>A14+31</f>
        <v>44232</v>
      </c>
      <c r="B15" s="4">
        <v>28</v>
      </c>
      <c r="C15" s="9">
        <v>90989</v>
      </c>
      <c r="D15" s="5">
        <f t="shared" si="4"/>
        <v>1.002965167548501</v>
      </c>
      <c r="E15" s="9">
        <v>0</v>
      </c>
      <c r="F15" s="5">
        <f t="shared" si="4"/>
        <v>0</v>
      </c>
      <c r="G15" s="9">
        <f t="shared" si="0"/>
        <v>90989</v>
      </c>
      <c r="H15" s="5">
        <f t="shared" si="5"/>
        <v>0.50148258377425048</v>
      </c>
      <c r="I15" s="9">
        <v>97.314000000096712</v>
      </c>
      <c r="J15" s="5">
        <f t="shared" si="6"/>
        <v>2.8962500000028783E-3</v>
      </c>
      <c r="K15" s="9">
        <v>24699</v>
      </c>
      <c r="L15" s="5">
        <f t="shared" si="7"/>
        <v>0.73508928571428567</v>
      </c>
      <c r="M15" s="9">
        <f t="shared" si="1"/>
        <v>24796.314000000097</v>
      </c>
      <c r="N15" s="5">
        <f t="shared" si="8"/>
        <v>0.3689927678571443</v>
      </c>
      <c r="O15" s="9">
        <v>6488</v>
      </c>
      <c r="P15" s="5">
        <f t="shared" si="9"/>
        <v>0.32182539682539685</v>
      </c>
      <c r="Q15" s="9">
        <v>13595</v>
      </c>
      <c r="R15" s="5">
        <f t="shared" si="9"/>
        <v>0.67435515873015872</v>
      </c>
      <c r="S15" s="9">
        <f t="shared" si="2"/>
        <v>20083</v>
      </c>
      <c r="T15" s="5">
        <f t="shared" si="10"/>
        <v>0.49809027777777776</v>
      </c>
      <c r="U15" s="9"/>
      <c r="V15" s="5"/>
      <c r="W15" s="9">
        <v>164.81700000000001</v>
      </c>
      <c r="X15" s="5">
        <f t="shared" si="11"/>
        <v>1.6350892857142859E-2</v>
      </c>
    </row>
    <row r="16" spans="1:24">
      <c r="A16" s="29">
        <f>A15+31</f>
        <v>44263</v>
      </c>
      <c r="B16" s="4">
        <v>31</v>
      </c>
      <c r="C16" s="9">
        <v>24729</v>
      </c>
      <c r="D16" s="5">
        <f t="shared" si="4"/>
        <v>0.24620669056152927</v>
      </c>
      <c r="E16" s="9">
        <v>75339</v>
      </c>
      <c r="F16" s="5">
        <f t="shared" si="4"/>
        <v>0.75008960573476702</v>
      </c>
      <c r="G16" s="9">
        <f t="shared" si="0"/>
        <v>100068</v>
      </c>
      <c r="H16" s="5">
        <f t="shared" si="5"/>
        <v>0.49814814814814817</v>
      </c>
      <c r="I16" s="9">
        <v>36635.455999999867</v>
      </c>
      <c r="J16" s="5">
        <f t="shared" si="6"/>
        <v>0.98482408602150184</v>
      </c>
      <c r="K16" s="9">
        <v>37266</v>
      </c>
      <c r="L16" s="5">
        <f t="shared" si="7"/>
        <v>1.001774193548387</v>
      </c>
      <c r="M16" s="9">
        <f t="shared" si="1"/>
        <v>73901.45599999986</v>
      </c>
      <c r="N16" s="5">
        <f t="shared" si="8"/>
        <v>0.99329913978494433</v>
      </c>
      <c r="O16" s="9">
        <v>22065</v>
      </c>
      <c r="P16" s="5">
        <f t="shared" si="9"/>
        <v>0.98857526881720426</v>
      </c>
      <c r="Q16" s="9">
        <v>8143.0000000000009</v>
      </c>
      <c r="R16" s="5">
        <f t="shared" si="9"/>
        <v>0.36482974910394267</v>
      </c>
      <c r="S16" s="9">
        <f t="shared" si="2"/>
        <v>30208</v>
      </c>
      <c r="T16" s="5">
        <f t="shared" si="10"/>
        <v>0.67670250896057349</v>
      </c>
      <c r="U16" s="9"/>
      <c r="V16" s="5"/>
      <c r="W16" s="9">
        <v>68.816000000000003</v>
      </c>
      <c r="X16" s="5">
        <f t="shared" si="11"/>
        <v>6.1663082437275986E-3</v>
      </c>
    </row>
    <row r="17" spans="1:24">
      <c r="A17" s="31" t="s">
        <v>20</v>
      </c>
      <c r="B17" s="7">
        <f>SUM(B5:B16)</f>
        <v>365</v>
      </c>
      <c r="C17" s="11">
        <f>SUM(C5:C16)</f>
        <v>730942</v>
      </c>
      <c r="D17" s="8">
        <f>C17/($B17*135*24)</f>
        <v>0.6180805005919161</v>
      </c>
      <c r="E17" s="11">
        <f>SUM(E5:E16)</f>
        <v>673599</v>
      </c>
      <c r="F17" s="8">
        <f>E17/($B17*135*24)</f>
        <v>0.56959157787924908</v>
      </c>
      <c r="G17" s="11">
        <f>SUM(G5:G16)</f>
        <v>1404541</v>
      </c>
      <c r="H17" s="8">
        <f>G17/($B17*2*135*24)</f>
        <v>0.59383603923558259</v>
      </c>
      <c r="I17" s="11">
        <f>SUM(I5:I16)</f>
        <v>151458.24600000086</v>
      </c>
      <c r="J17" s="8">
        <f>I17/($B17*50*24)</f>
        <v>0.34579508219178279</v>
      </c>
      <c r="K17" s="11">
        <f>SUM(K5:K16)</f>
        <v>332200</v>
      </c>
      <c r="L17" s="8">
        <f>K17/($B17*50*24)</f>
        <v>0.75844748858447486</v>
      </c>
      <c r="M17" s="11">
        <f>SUM(M5:M16)</f>
        <v>483658.24600000074</v>
      </c>
      <c r="N17" s="8">
        <f>M17/($B17*2*50*24)</f>
        <v>0.55212128538812866</v>
      </c>
      <c r="O17" s="11">
        <f>SUM(O5:O16)</f>
        <v>101659</v>
      </c>
      <c r="P17" s="8">
        <f>O17/($B17*30*24)</f>
        <v>0.38683028919330287</v>
      </c>
      <c r="Q17" s="11">
        <f>SUM(Q5:Q16)</f>
        <v>204442</v>
      </c>
      <c r="R17" s="8">
        <f>Q17/($B17*30*24)</f>
        <v>0.77793759512937599</v>
      </c>
      <c r="S17" s="11">
        <f>SUM(S5:S16)</f>
        <v>306101</v>
      </c>
      <c r="T17" s="8">
        <f>S17/($B17*2*30*24)</f>
        <v>0.58238394216133937</v>
      </c>
      <c r="U17" s="11"/>
      <c r="V17" s="8"/>
      <c r="W17" s="11">
        <f>SUM(W5:W16)</f>
        <v>16219.075378150001</v>
      </c>
      <c r="X17" s="8">
        <f>W17/($B17*15*24)</f>
        <v>0.12343284153843227</v>
      </c>
    </row>
    <row r="18" spans="1:24">
      <c r="C18" s="12"/>
      <c r="E18" s="12"/>
      <c r="G18" s="12"/>
      <c r="I18" s="12"/>
      <c r="K18" s="12"/>
      <c r="M18" s="12"/>
      <c r="O18" s="12"/>
      <c r="Q18" s="12"/>
      <c r="S18" s="12"/>
      <c r="U18" s="12"/>
      <c r="W18" s="12"/>
    </row>
    <row r="19" spans="1:24">
      <c r="A19" s="33">
        <v>44287</v>
      </c>
      <c r="B19" s="13">
        <v>30</v>
      </c>
      <c r="C19" s="14">
        <v>0</v>
      </c>
      <c r="D19" s="15">
        <f>C19/($B19*135*24)</f>
        <v>0</v>
      </c>
      <c r="E19" s="14">
        <v>25035</v>
      </c>
      <c r="F19" s="15">
        <f>E19/($B19*135*24)</f>
        <v>0.25756172839506175</v>
      </c>
      <c r="G19" s="14">
        <f t="shared" ref="G19:G20" si="12">C19+E19</f>
        <v>25035</v>
      </c>
      <c r="H19" s="15">
        <f>G19/($B19*2*135*24)</f>
        <v>0.12878086419753088</v>
      </c>
      <c r="I19" s="14">
        <v>35130.229999999989</v>
      </c>
      <c r="J19" s="15">
        <f>I19/($B19*50*24)</f>
        <v>0.97583972222222193</v>
      </c>
      <c r="K19" s="14">
        <v>36156</v>
      </c>
      <c r="L19" s="15">
        <f>K19/($B19*50*24)</f>
        <v>1.0043333333333333</v>
      </c>
      <c r="M19" s="14">
        <f t="shared" ref="M19:M20" si="13">I19+K19</f>
        <v>71286.229999999981</v>
      </c>
      <c r="N19" s="15">
        <f>M19/($B19*2*50*24)</f>
        <v>0.9900865277777775</v>
      </c>
      <c r="O19" s="14">
        <v>18901</v>
      </c>
      <c r="P19" s="15">
        <f>O19/($B19*30*24)</f>
        <v>0.87504629629629627</v>
      </c>
      <c r="Q19" s="14">
        <v>19068</v>
      </c>
      <c r="R19" s="15">
        <f>Q19/($B19*30*24)</f>
        <v>0.88277777777777777</v>
      </c>
      <c r="S19" s="14">
        <f t="shared" ref="S19:S20" si="14">O19+Q19</f>
        <v>37969</v>
      </c>
      <c r="T19" s="15">
        <f>S19/($B19*2*30*24)</f>
        <v>0.87891203703703702</v>
      </c>
      <c r="U19" s="14"/>
      <c r="V19" s="15"/>
      <c r="W19" s="14">
        <v>1018.071</v>
      </c>
      <c r="X19" s="15">
        <f>W19/($B19*15*24)</f>
        <v>9.426583333333334E-2</v>
      </c>
    </row>
    <row r="20" spans="1:24">
      <c r="A20" s="33">
        <f t="shared" ref="A20:A30" si="15">A19+31</f>
        <v>44318</v>
      </c>
      <c r="B20" s="13">
        <v>31</v>
      </c>
      <c r="C20" s="14">
        <v>20021</v>
      </c>
      <c r="D20" s="15">
        <f t="shared" ref="D20" si="16">C20/($B20*135*24)</f>
        <v>0.19933293508562325</v>
      </c>
      <c r="E20" s="14">
        <v>32577</v>
      </c>
      <c r="F20" s="15">
        <f t="shared" ref="F20" si="17">E20/($B20*135*24)</f>
        <v>0.32434289127837512</v>
      </c>
      <c r="G20" s="14">
        <f t="shared" si="12"/>
        <v>52598</v>
      </c>
      <c r="H20" s="15">
        <f t="shared" ref="H20" si="18">G20/($B20*2*135*24)</f>
        <v>0.26183791318199923</v>
      </c>
      <c r="I20" s="14">
        <v>19788.420000000086</v>
      </c>
      <c r="J20" s="15">
        <f t="shared" ref="J20" si="19">I20/($B20*50*24)</f>
        <v>0.53194677419355074</v>
      </c>
      <c r="K20" s="14">
        <v>33979</v>
      </c>
      <c r="L20" s="15">
        <f>K20/($B20*50*24)</f>
        <v>0.91341397849462369</v>
      </c>
      <c r="M20" s="14">
        <f t="shared" si="13"/>
        <v>53767.420000000086</v>
      </c>
      <c r="N20" s="15">
        <f>M20/($B20*2*50*24)</f>
        <v>0.72268037634408722</v>
      </c>
      <c r="O20" s="14">
        <v>3881</v>
      </c>
      <c r="P20" s="15">
        <f t="shared" ref="P20" si="20">O20/($B20*30*24)</f>
        <v>0.17387992831541219</v>
      </c>
      <c r="Q20" s="14">
        <v>3739</v>
      </c>
      <c r="R20" s="15">
        <f t="shared" ref="R20" si="21">Q20/($B20*30*24)</f>
        <v>0.16751792114695341</v>
      </c>
      <c r="S20" s="14">
        <f t="shared" si="14"/>
        <v>7620</v>
      </c>
      <c r="T20" s="15">
        <f t="shared" ref="T20" si="22">S20/($B20*2*30*24)</f>
        <v>0.17069892473118278</v>
      </c>
      <c r="U20" s="14"/>
      <c r="V20" s="15"/>
      <c r="W20" s="14">
        <v>2575.19</v>
      </c>
      <c r="X20" s="15">
        <f t="shared" ref="X20:X30" si="23">W20/($B20*15*24)</f>
        <v>0.23075179211469535</v>
      </c>
    </row>
    <row r="21" spans="1:24">
      <c r="A21" s="33">
        <f t="shared" si="15"/>
        <v>44349</v>
      </c>
      <c r="B21" s="13">
        <v>30</v>
      </c>
      <c r="C21" s="14">
        <v>39596</v>
      </c>
      <c r="D21" s="15">
        <f t="shared" ref="D21" si="24">C21/($B21*135*24)</f>
        <v>0.40736625514403291</v>
      </c>
      <c r="E21" s="14">
        <v>78204</v>
      </c>
      <c r="F21" s="15">
        <f t="shared" ref="F21" si="25">E21/($B21*135*24)</f>
        <v>0.80456790123456789</v>
      </c>
      <c r="G21" s="14">
        <f t="shared" ref="G21" si="26">C21+E21</f>
        <v>117800</v>
      </c>
      <c r="H21" s="15">
        <f t="shared" ref="H21" si="27">G21/($B21*2*135*24)</f>
        <v>0.6059670781893004</v>
      </c>
      <c r="I21" s="14">
        <v>1628.2400000000052</v>
      </c>
      <c r="J21" s="15">
        <f t="shared" ref="J21" si="28">I21/($B21*50*24)</f>
        <v>4.5228888888889034E-2</v>
      </c>
      <c r="K21" s="14">
        <v>30468</v>
      </c>
      <c r="L21" s="15">
        <f>K21/($B21*50*24)</f>
        <v>0.84633333333333338</v>
      </c>
      <c r="M21" s="14">
        <f t="shared" ref="M21" si="29">I21+K21</f>
        <v>32096.240000000005</v>
      </c>
      <c r="N21" s="15">
        <f>M21/($B21*2*50*24)</f>
        <v>0.44578111111111118</v>
      </c>
      <c r="O21" s="14">
        <v>0</v>
      </c>
      <c r="P21" s="15">
        <f t="shared" ref="P21" si="30">O21/($B21*30*24)</f>
        <v>0</v>
      </c>
      <c r="Q21" s="14">
        <v>0</v>
      </c>
      <c r="R21" s="15">
        <f t="shared" ref="R21" si="31">Q21/($B21*30*24)</f>
        <v>0</v>
      </c>
      <c r="S21" s="14">
        <f t="shared" ref="S21" si="32">O21+Q21</f>
        <v>0</v>
      </c>
      <c r="T21" s="15">
        <f t="shared" ref="T21" si="33">S21/($B21*2*30*24)</f>
        <v>0</v>
      </c>
      <c r="U21" s="14"/>
      <c r="V21" s="15"/>
      <c r="W21" s="14">
        <v>3462.9879999999998</v>
      </c>
      <c r="X21" s="15">
        <f t="shared" si="23"/>
        <v>0.32064703703703701</v>
      </c>
    </row>
    <row r="22" spans="1:24">
      <c r="A22" s="33">
        <f t="shared" si="15"/>
        <v>44380</v>
      </c>
      <c r="B22" s="13">
        <v>31</v>
      </c>
      <c r="C22" s="14">
        <v>70887</v>
      </c>
      <c r="D22" s="15">
        <f t="shared" ref="D22" si="34">C22/($B22*135*24)</f>
        <v>0.70576463560334524</v>
      </c>
      <c r="E22" s="14">
        <v>51806</v>
      </c>
      <c r="F22" s="15">
        <f t="shared" ref="F22" si="35">E22/($B22*135*24)</f>
        <v>0.51579052170450024</v>
      </c>
      <c r="G22" s="14">
        <f t="shared" ref="G22" si="36">C22+E22</f>
        <v>122693</v>
      </c>
      <c r="H22" s="15">
        <f t="shared" ref="H22" si="37">G22/($B22*2*135*24)</f>
        <v>0.61077757865392279</v>
      </c>
      <c r="I22" s="14">
        <v>18520.799999999781</v>
      </c>
      <c r="J22" s="15">
        <f t="shared" ref="J22" si="38">I22/($B22*50*24)</f>
        <v>0.49787096774192957</v>
      </c>
      <c r="K22" s="14">
        <v>21509</v>
      </c>
      <c r="L22" s="15">
        <f>K22/($B22*50*24)</f>
        <v>0.57819892473118284</v>
      </c>
      <c r="M22" s="14">
        <f t="shared" ref="M22:M30" si="39">I22+K22</f>
        <v>40029.799999999785</v>
      </c>
      <c r="N22" s="15">
        <f>M22/($B22*2*50*24)</f>
        <v>0.53803494623655623</v>
      </c>
      <c r="O22" s="14">
        <v>0</v>
      </c>
      <c r="P22" s="15">
        <f t="shared" ref="P22" si="40">O22/($B22*30*24)</f>
        <v>0</v>
      </c>
      <c r="Q22" s="14">
        <v>0</v>
      </c>
      <c r="R22" s="15">
        <f t="shared" ref="R22" si="41">Q22/($B22*30*24)</f>
        <v>0</v>
      </c>
      <c r="S22" s="14">
        <f t="shared" ref="S22" si="42">O22+Q22</f>
        <v>0</v>
      </c>
      <c r="T22" s="15">
        <f t="shared" ref="T22" si="43">S22/($B22*2*30*24)</f>
        <v>0</v>
      </c>
      <c r="U22" s="14"/>
      <c r="V22" s="15"/>
      <c r="W22" s="14">
        <v>4169.1469999999999</v>
      </c>
      <c r="X22" s="15">
        <f t="shared" si="23"/>
        <v>0.37357948028673832</v>
      </c>
    </row>
    <row r="23" spans="1:24">
      <c r="A23" s="33">
        <f t="shared" si="15"/>
        <v>44411</v>
      </c>
      <c r="B23" s="13">
        <v>31</v>
      </c>
      <c r="C23" s="14">
        <v>75082</v>
      </c>
      <c r="D23" s="15">
        <f t="shared" ref="D23:D30" si="44">C23/($B23*135*24)</f>
        <v>0.7475308641975309</v>
      </c>
      <c r="E23" s="14">
        <v>45294</v>
      </c>
      <c r="F23" s="15">
        <f t="shared" ref="F23:F30" si="45">E23/($B23*135*24)</f>
        <v>0.45095579450418161</v>
      </c>
      <c r="G23" s="14">
        <f t="shared" ref="G23:G30" si="46">C23+E23</f>
        <v>120376</v>
      </c>
      <c r="H23" s="15">
        <f t="shared" ref="H23:H30" si="47">G23/($B23*2*135*24)</f>
        <v>0.59924332935085622</v>
      </c>
      <c r="I23" s="14">
        <v>27569.790000000241</v>
      </c>
      <c r="J23" s="15">
        <f t="shared" ref="J23:J30" si="48">I23/($B23*50*24)</f>
        <v>0.74112338709678072</v>
      </c>
      <c r="K23" s="14">
        <v>26273</v>
      </c>
      <c r="L23" s="15">
        <f t="shared" ref="L23:L30" si="49">K23/($B23*50*24)</f>
        <v>0.70626344086021509</v>
      </c>
      <c r="M23" s="14">
        <f t="shared" si="39"/>
        <v>53842.790000000241</v>
      </c>
      <c r="N23" s="15">
        <f t="shared" ref="N23:N30" si="50">M23/($B23*2*50*24)</f>
        <v>0.72369341397849785</v>
      </c>
      <c r="O23" s="14">
        <v>0</v>
      </c>
      <c r="P23" s="15">
        <f t="shared" ref="P23:P30" si="51">O23/($B23*30*24)</f>
        <v>0</v>
      </c>
      <c r="Q23" s="14">
        <v>0</v>
      </c>
      <c r="R23" s="15">
        <f t="shared" ref="R23:R30" si="52">Q23/($B23*30*24)</f>
        <v>0</v>
      </c>
      <c r="S23" s="14">
        <f t="shared" ref="S23:S30" si="53">O23+Q23</f>
        <v>0</v>
      </c>
      <c r="T23" s="15">
        <f t="shared" ref="T23:T30" si="54">S23/($B23*2*30*24)</f>
        <v>0</v>
      </c>
      <c r="U23" s="14"/>
      <c r="V23" s="15"/>
      <c r="W23" s="14">
        <v>2496.2139999999999</v>
      </c>
      <c r="X23" s="15">
        <f t="shared" si="23"/>
        <v>0.22367508960573476</v>
      </c>
    </row>
    <row r="24" spans="1:24">
      <c r="A24" s="33">
        <f t="shared" si="15"/>
        <v>44442</v>
      </c>
      <c r="B24" s="13">
        <v>30</v>
      </c>
      <c r="C24" s="16">
        <v>35699</v>
      </c>
      <c r="D24" s="15">
        <f t="shared" si="44"/>
        <v>0.36727366255144034</v>
      </c>
      <c r="E24" s="16">
        <v>61345</v>
      </c>
      <c r="F24" s="15">
        <f t="shared" si="45"/>
        <v>0.63112139917695476</v>
      </c>
      <c r="G24" s="14">
        <f t="shared" si="46"/>
        <v>97044</v>
      </c>
      <c r="H24" s="15">
        <f t="shared" si="47"/>
        <v>0.49919753086419755</v>
      </c>
      <c r="I24" s="16">
        <v>30225.719999999998</v>
      </c>
      <c r="J24" s="15">
        <f t="shared" si="48"/>
        <v>0.83960333333333326</v>
      </c>
      <c r="K24" s="16">
        <v>35391</v>
      </c>
      <c r="L24" s="15">
        <f t="shared" si="49"/>
        <v>0.98308333333333331</v>
      </c>
      <c r="M24" s="14">
        <f t="shared" si="39"/>
        <v>65616.72</v>
      </c>
      <c r="N24" s="15">
        <f t="shared" si="50"/>
        <v>0.91134333333333339</v>
      </c>
      <c r="O24" s="14">
        <v>0</v>
      </c>
      <c r="P24" s="15">
        <f t="shared" si="51"/>
        <v>0</v>
      </c>
      <c r="Q24" s="14">
        <v>0</v>
      </c>
      <c r="R24" s="15">
        <f t="shared" si="52"/>
        <v>0</v>
      </c>
      <c r="S24" s="14">
        <f t="shared" si="53"/>
        <v>0</v>
      </c>
      <c r="T24" s="15">
        <f t="shared" si="54"/>
        <v>0</v>
      </c>
      <c r="U24" s="17"/>
      <c r="V24" s="15"/>
      <c r="W24" s="14">
        <v>3175.8330000000001</v>
      </c>
      <c r="X24" s="15">
        <f t="shared" si="23"/>
        <v>0.29405861111111115</v>
      </c>
    </row>
    <row r="25" spans="1:24">
      <c r="A25" s="33">
        <f t="shared" si="15"/>
        <v>44473</v>
      </c>
      <c r="B25" s="13">
        <v>31</v>
      </c>
      <c r="C25" s="14">
        <v>65230</v>
      </c>
      <c r="D25" s="15">
        <f t="shared" si="44"/>
        <v>0.64944245320589411</v>
      </c>
      <c r="E25" s="14">
        <v>53086</v>
      </c>
      <c r="F25" s="15">
        <f t="shared" si="45"/>
        <v>0.52853444842692154</v>
      </c>
      <c r="G25" s="14">
        <f t="shared" si="46"/>
        <v>118316</v>
      </c>
      <c r="H25" s="15">
        <f t="shared" si="47"/>
        <v>0.58898845081640783</v>
      </c>
      <c r="I25" s="14">
        <v>34106.719999999768</v>
      </c>
      <c r="J25" s="15">
        <f t="shared" si="48"/>
        <v>0.91684731182795076</v>
      </c>
      <c r="K25" s="14">
        <v>37884</v>
      </c>
      <c r="L25" s="15">
        <f t="shared" si="49"/>
        <v>1.0183870967741935</v>
      </c>
      <c r="M25" s="14">
        <f t="shared" si="39"/>
        <v>71990.719999999768</v>
      </c>
      <c r="N25" s="15">
        <f t="shared" si="50"/>
        <v>0.96761720430107212</v>
      </c>
      <c r="O25" s="14">
        <v>7682</v>
      </c>
      <c r="P25" s="15">
        <f t="shared" si="51"/>
        <v>0.34417562724014339</v>
      </c>
      <c r="Q25" s="14">
        <v>14974</v>
      </c>
      <c r="R25" s="15">
        <f t="shared" si="52"/>
        <v>0.6708781362007169</v>
      </c>
      <c r="S25" s="14">
        <f t="shared" si="53"/>
        <v>22656</v>
      </c>
      <c r="T25" s="15">
        <f t="shared" si="54"/>
        <v>0.50752688172043015</v>
      </c>
      <c r="U25" s="17"/>
      <c r="V25" s="15"/>
      <c r="W25" s="14">
        <v>727.93399999999997</v>
      </c>
      <c r="X25" s="15">
        <f t="shared" si="23"/>
        <v>6.5227060931899644E-2</v>
      </c>
    </row>
    <row r="26" spans="1:24">
      <c r="A26" s="33">
        <f t="shared" si="15"/>
        <v>44504</v>
      </c>
      <c r="B26" s="13">
        <v>30</v>
      </c>
      <c r="C26" s="14">
        <v>71951</v>
      </c>
      <c r="D26" s="15">
        <f t="shared" si="44"/>
        <v>0.74023662551440328</v>
      </c>
      <c r="E26" s="14">
        <v>70511</v>
      </c>
      <c r="F26" s="15">
        <f t="shared" si="45"/>
        <v>0.72542181069958844</v>
      </c>
      <c r="G26" s="14">
        <f t="shared" si="46"/>
        <v>142462</v>
      </c>
      <c r="H26" s="15">
        <f t="shared" si="47"/>
        <v>0.73282921810699586</v>
      </c>
      <c r="I26" s="14">
        <v>12167.71</v>
      </c>
      <c r="J26" s="15">
        <f t="shared" si="48"/>
        <v>0.33799194444444441</v>
      </c>
      <c r="K26" s="14">
        <v>17076.8</v>
      </c>
      <c r="L26" s="15">
        <f t="shared" si="49"/>
        <v>0.47435555555555553</v>
      </c>
      <c r="M26" s="14">
        <f t="shared" si="39"/>
        <v>29244.51</v>
      </c>
      <c r="N26" s="15">
        <f t="shared" si="50"/>
        <v>0.40617375</v>
      </c>
      <c r="O26" s="14">
        <v>0</v>
      </c>
      <c r="P26" s="15">
        <f t="shared" si="51"/>
        <v>0</v>
      </c>
      <c r="Q26" s="14">
        <v>19668</v>
      </c>
      <c r="R26" s="15">
        <f t="shared" si="52"/>
        <v>0.91055555555555556</v>
      </c>
      <c r="S26" s="14">
        <f t="shared" si="53"/>
        <v>19668</v>
      </c>
      <c r="T26" s="15">
        <f t="shared" si="54"/>
        <v>0.45527777777777778</v>
      </c>
      <c r="U26" s="14"/>
      <c r="V26" s="15"/>
      <c r="W26" s="14">
        <v>597.827</v>
      </c>
      <c r="X26" s="15">
        <f t="shared" si="23"/>
        <v>5.5354351851851849E-2</v>
      </c>
    </row>
    <row r="27" spans="1:24">
      <c r="A27" s="33">
        <f t="shared" si="15"/>
        <v>44535</v>
      </c>
      <c r="B27" s="13">
        <v>31</v>
      </c>
      <c r="C27" s="14">
        <v>70408</v>
      </c>
      <c r="D27" s="15">
        <f t="shared" si="44"/>
        <v>0.70099561927518916</v>
      </c>
      <c r="E27" s="14">
        <v>67384</v>
      </c>
      <c r="F27" s="15">
        <f t="shared" si="45"/>
        <v>0.67088809239346869</v>
      </c>
      <c r="G27" s="14">
        <f t="shared" si="46"/>
        <v>137792</v>
      </c>
      <c r="H27" s="15">
        <f t="shared" si="47"/>
        <v>0.68594185583432898</v>
      </c>
      <c r="I27" s="14">
        <v>34083.588000000003</v>
      </c>
      <c r="J27" s="15">
        <f t="shared" si="48"/>
        <v>0.91622548387096781</v>
      </c>
      <c r="K27" s="14">
        <v>29354.799999999999</v>
      </c>
      <c r="L27" s="15">
        <f t="shared" si="49"/>
        <v>0.78910752688172037</v>
      </c>
      <c r="M27" s="14">
        <f t="shared" si="39"/>
        <v>63438.388000000006</v>
      </c>
      <c r="N27" s="15">
        <f t="shared" si="50"/>
        <v>0.85266650537634414</v>
      </c>
      <c r="O27" s="14">
        <v>17645</v>
      </c>
      <c r="P27" s="15">
        <f t="shared" si="51"/>
        <v>0.7905465949820788</v>
      </c>
      <c r="Q27" s="14">
        <v>2653</v>
      </c>
      <c r="R27" s="15">
        <f t="shared" si="52"/>
        <v>0.11886200716845878</v>
      </c>
      <c r="S27" s="14">
        <f t="shared" si="53"/>
        <v>20298</v>
      </c>
      <c r="T27" s="15">
        <f t="shared" si="54"/>
        <v>0.45470430107526882</v>
      </c>
      <c r="U27" s="17"/>
      <c r="V27" s="15"/>
      <c r="W27" s="14">
        <v>346.38400000000001</v>
      </c>
      <c r="X27" s="15">
        <f t="shared" si="23"/>
        <v>3.1037992831541222E-2</v>
      </c>
    </row>
    <row r="28" spans="1:24">
      <c r="A28" s="33">
        <f t="shared" si="15"/>
        <v>44566</v>
      </c>
      <c r="B28" s="13">
        <v>31</v>
      </c>
      <c r="C28" s="14">
        <v>76786</v>
      </c>
      <c r="D28" s="15">
        <f t="shared" si="44"/>
        <v>0.76449621664675427</v>
      </c>
      <c r="E28" s="14">
        <v>69021</v>
      </c>
      <c r="F28" s="15">
        <f t="shared" si="45"/>
        <v>0.68718637992831544</v>
      </c>
      <c r="G28" s="14">
        <f t="shared" si="46"/>
        <v>145807</v>
      </c>
      <c r="H28" s="15">
        <f t="shared" si="47"/>
        <v>0.72584129828753485</v>
      </c>
      <c r="I28" s="14">
        <v>31235.14</v>
      </c>
      <c r="J28" s="15">
        <f t="shared" si="48"/>
        <v>0.83965430107526884</v>
      </c>
      <c r="K28" s="14">
        <v>33957</v>
      </c>
      <c r="L28" s="15">
        <f t="shared" si="49"/>
        <v>0.91282258064516131</v>
      </c>
      <c r="M28" s="14">
        <f t="shared" si="39"/>
        <v>65192.14</v>
      </c>
      <c r="N28" s="15">
        <f t="shared" si="50"/>
        <v>0.87623844086021507</v>
      </c>
      <c r="O28" s="14">
        <v>19108</v>
      </c>
      <c r="P28" s="15">
        <f t="shared" si="51"/>
        <v>0.85609318996415773</v>
      </c>
      <c r="Q28" s="14">
        <v>1523</v>
      </c>
      <c r="R28" s="15">
        <f t="shared" si="52"/>
        <v>6.8234767025089613E-2</v>
      </c>
      <c r="S28" s="14">
        <f t="shared" si="53"/>
        <v>20631</v>
      </c>
      <c r="T28" s="15">
        <f t="shared" si="54"/>
        <v>0.46216397849462365</v>
      </c>
      <c r="U28" s="17"/>
      <c r="V28" s="15"/>
      <c r="W28" s="14">
        <v>625.56799999999998</v>
      </c>
      <c r="X28" s="15">
        <f t="shared" si="23"/>
        <v>5.6054480286738352E-2</v>
      </c>
    </row>
    <row r="29" spans="1:24">
      <c r="A29" s="33">
        <f t="shared" si="15"/>
        <v>44597</v>
      </c>
      <c r="B29" s="13">
        <v>28</v>
      </c>
      <c r="C29" s="14">
        <v>65369</v>
      </c>
      <c r="D29" s="15">
        <f t="shared" si="44"/>
        <v>0.72055776014109352</v>
      </c>
      <c r="E29" s="14">
        <v>63560</v>
      </c>
      <c r="F29" s="15">
        <f t="shared" si="45"/>
        <v>0.70061728395061729</v>
      </c>
      <c r="G29" s="14">
        <f t="shared" si="46"/>
        <v>128929</v>
      </c>
      <c r="H29" s="15">
        <f t="shared" si="47"/>
        <v>0.7105875220458554</v>
      </c>
      <c r="I29" s="14">
        <v>28198.54</v>
      </c>
      <c r="J29" s="15">
        <f t="shared" si="48"/>
        <v>0.83924226190476192</v>
      </c>
      <c r="K29" s="14">
        <v>30832</v>
      </c>
      <c r="L29" s="15">
        <f t="shared" si="49"/>
        <v>0.91761904761904767</v>
      </c>
      <c r="M29" s="14">
        <f t="shared" si="39"/>
        <v>59030.54</v>
      </c>
      <c r="N29" s="15">
        <f t="shared" si="50"/>
        <v>0.87843065476190474</v>
      </c>
      <c r="O29" s="14">
        <v>17357</v>
      </c>
      <c r="P29" s="15">
        <f t="shared" si="51"/>
        <v>0.86096230158730158</v>
      </c>
      <c r="Q29" s="14">
        <v>20005</v>
      </c>
      <c r="R29" s="15">
        <f t="shared" si="52"/>
        <v>0.99231150793650791</v>
      </c>
      <c r="S29" s="14">
        <f t="shared" si="53"/>
        <v>37362</v>
      </c>
      <c r="T29" s="15">
        <f t="shared" si="54"/>
        <v>0.92663690476190474</v>
      </c>
      <c r="U29" s="14"/>
      <c r="V29" s="15"/>
      <c r="W29" s="14">
        <v>638.47699999999998</v>
      </c>
      <c r="X29" s="15">
        <f t="shared" si="23"/>
        <v>6.3340972222222222E-2</v>
      </c>
    </row>
    <row r="30" spans="1:24">
      <c r="A30" s="33">
        <f t="shared" si="15"/>
        <v>44628</v>
      </c>
      <c r="B30" s="13">
        <v>31</v>
      </c>
      <c r="C30" s="14">
        <v>87383</v>
      </c>
      <c r="D30" s="15">
        <f t="shared" si="44"/>
        <v>0.87000199123855038</v>
      </c>
      <c r="E30" s="14">
        <v>95564</v>
      </c>
      <c r="F30" s="15">
        <f t="shared" si="45"/>
        <v>0.95145360414177615</v>
      </c>
      <c r="G30" s="14">
        <f t="shared" si="46"/>
        <v>182947</v>
      </c>
      <c r="H30" s="15">
        <f t="shared" si="47"/>
        <v>0.91072779769016332</v>
      </c>
      <c r="I30" s="14">
        <v>20726.2</v>
      </c>
      <c r="J30" s="15">
        <f t="shared" si="48"/>
        <v>0.55715591397849462</v>
      </c>
      <c r="K30" s="14">
        <v>37532</v>
      </c>
      <c r="L30" s="15">
        <f t="shared" si="49"/>
        <v>1.0089247311827958</v>
      </c>
      <c r="M30" s="14">
        <f t="shared" si="39"/>
        <v>58258.2</v>
      </c>
      <c r="N30" s="15">
        <f t="shared" si="50"/>
        <v>0.78304032258064515</v>
      </c>
      <c r="O30" s="14">
        <v>22305</v>
      </c>
      <c r="P30" s="15">
        <f t="shared" si="51"/>
        <v>0.99932795698924726</v>
      </c>
      <c r="Q30" s="14">
        <v>22766</v>
      </c>
      <c r="R30" s="15">
        <f t="shared" si="52"/>
        <v>1.0199820788530467</v>
      </c>
      <c r="S30" s="14">
        <f t="shared" si="53"/>
        <v>45071</v>
      </c>
      <c r="T30" s="15">
        <f t="shared" si="54"/>
        <v>1.009655017921147</v>
      </c>
      <c r="U30" s="14"/>
      <c r="V30" s="15"/>
      <c r="W30" s="14">
        <v>804.19200000000001</v>
      </c>
      <c r="X30" s="15">
        <f t="shared" si="23"/>
        <v>7.2060215053763435E-2</v>
      </c>
    </row>
    <row r="31" spans="1:24">
      <c r="A31" s="31" t="s">
        <v>20</v>
      </c>
      <c r="B31" s="7">
        <f>SUM(B19:B30)</f>
        <v>365</v>
      </c>
      <c r="C31" s="11">
        <f>SUM(C19:C30)</f>
        <v>678412</v>
      </c>
      <c r="D31" s="8">
        <f>C31/($B31*135*24)</f>
        <v>0.57366142398105868</v>
      </c>
      <c r="E31" s="11">
        <f>SUM(E19:E30)</f>
        <v>713387</v>
      </c>
      <c r="F31" s="8">
        <f>E31/($B31*135*24)</f>
        <v>0.60323608997124978</v>
      </c>
      <c r="G31" s="11">
        <f>SUM(G19:G30)</f>
        <v>1391799</v>
      </c>
      <c r="H31" s="8">
        <f>G31/($B31*2*135*24)</f>
        <v>0.58844875697615429</v>
      </c>
      <c r="I31" s="11">
        <f>SUM(I19:I30)</f>
        <v>293381.09799999988</v>
      </c>
      <c r="J31" s="8">
        <f>I31/($B31*50*24)</f>
        <v>0.66981985844748837</v>
      </c>
      <c r="K31" s="11">
        <f>SUM(K19:K30)</f>
        <v>370412.6</v>
      </c>
      <c r="L31" s="8">
        <f>K31/($B31*50*24)</f>
        <v>0.84569086757990863</v>
      </c>
      <c r="M31" s="11">
        <f>SUM(M19:M30)</f>
        <v>663793.69799999986</v>
      </c>
      <c r="N31" s="8">
        <f>M31/($B31*2*50*24)</f>
        <v>0.7577553630136985</v>
      </c>
      <c r="O31" s="11">
        <f>SUM(O19:O30)</f>
        <v>106879</v>
      </c>
      <c r="P31" s="8">
        <f>O31/($B31*30*24)</f>
        <v>0.40669330289193301</v>
      </c>
      <c r="Q31" s="11">
        <f>SUM(Q19:Q30)</f>
        <v>104396</v>
      </c>
      <c r="R31" s="8">
        <f>Q31/($B31*30*24)</f>
        <v>0.39724505327245052</v>
      </c>
      <c r="S31" s="11">
        <f>SUM(S19:S30)</f>
        <v>211275</v>
      </c>
      <c r="T31" s="8">
        <f>S31/($B31*2*30*24)</f>
        <v>0.40196917808219179</v>
      </c>
      <c r="U31" s="11"/>
      <c r="V31" s="8"/>
      <c r="W31" s="11">
        <f>SUM(W19:W30)</f>
        <v>20637.825000000001</v>
      </c>
      <c r="X31" s="8">
        <f>W31/($B31*15*24)</f>
        <v>0.15706107305936073</v>
      </c>
    </row>
    <row r="33" spans="1:24">
      <c r="A33" s="33">
        <v>44652</v>
      </c>
      <c r="B33" s="18">
        <v>30</v>
      </c>
      <c r="C33" s="24">
        <v>74521</v>
      </c>
      <c r="D33" s="21">
        <f>C33/($B33*135*24)</f>
        <v>0.7666769547325103</v>
      </c>
      <c r="E33" s="9">
        <v>72419</v>
      </c>
      <c r="F33" s="21">
        <f>E33/($B33*135*24)</f>
        <v>0.74505144032921811</v>
      </c>
      <c r="G33" s="9">
        <f t="shared" ref="G33:G44" si="55">C33+E33</f>
        <v>146940</v>
      </c>
      <c r="H33" s="21">
        <f>G33/($B33*2*135*24)</f>
        <v>0.7558641975308642</v>
      </c>
      <c r="I33" s="9">
        <v>31210.080000000002</v>
      </c>
      <c r="J33" s="21">
        <f>I33/($B33*50*24)</f>
        <v>0.86694666666666675</v>
      </c>
      <c r="K33" s="9">
        <v>35070</v>
      </c>
      <c r="L33" s="21">
        <f>K33/($B33*50*24)</f>
        <v>0.97416666666666663</v>
      </c>
      <c r="M33" s="9">
        <f t="shared" ref="M33:M44" si="56">I33+K33</f>
        <v>66280.08</v>
      </c>
      <c r="N33" s="21">
        <f>M33/($B33*2*50*24)</f>
        <v>0.92055666666666669</v>
      </c>
      <c r="O33" s="9">
        <v>20054</v>
      </c>
      <c r="P33" s="21">
        <f>O33/($B33*30*24)</f>
        <v>0.92842592592592588</v>
      </c>
      <c r="Q33" s="9">
        <v>19558</v>
      </c>
      <c r="R33" s="21">
        <f>Q33/($B33*30*24)</f>
        <v>0.90546296296296291</v>
      </c>
      <c r="S33" s="9">
        <f t="shared" ref="S33:S44" si="57">O33+Q33</f>
        <v>39612</v>
      </c>
      <c r="T33" s="21">
        <f>S33/($B33*2*30*24)</f>
        <v>0.91694444444444445</v>
      </c>
      <c r="U33" s="9"/>
      <c r="V33" s="21"/>
      <c r="W33" s="9">
        <v>1262.393</v>
      </c>
      <c r="X33" s="21">
        <f t="shared" ref="X33:X44" si="58">W33/($B33*15*24)</f>
        <v>0.11688824074074074</v>
      </c>
    </row>
    <row r="34" spans="1:24">
      <c r="A34" s="33">
        <f t="shared" ref="A34:A44" si="59">A33+31</f>
        <v>44683</v>
      </c>
      <c r="B34" s="18">
        <v>31</v>
      </c>
      <c r="C34" s="9">
        <v>30270</v>
      </c>
      <c r="D34" s="21">
        <f t="shared" ref="D34:D44" si="60">C34/($B34*135*24)</f>
        <v>0.30137395459976107</v>
      </c>
      <c r="E34" s="9">
        <v>74903</v>
      </c>
      <c r="F34" s="21">
        <f t="shared" ref="F34:F44" si="61">E34/($B34*135*24)</f>
        <v>0.74574870569494223</v>
      </c>
      <c r="G34" s="9">
        <f t="shared" si="55"/>
        <v>105173</v>
      </c>
      <c r="H34" s="21">
        <f t="shared" ref="H34:H44" si="62">G34/($B34*2*135*24)</f>
        <v>0.52356133014735162</v>
      </c>
      <c r="I34" s="9">
        <v>29721.14</v>
      </c>
      <c r="J34" s="21">
        <f t="shared" ref="J34:J44" si="63">I34/($B34*50*24)</f>
        <v>0.79895537634408598</v>
      </c>
      <c r="K34" s="9">
        <v>33945</v>
      </c>
      <c r="L34" s="21">
        <f>K34/($B34*50*24)</f>
        <v>0.91249999999999998</v>
      </c>
      <c r="M34" s="9">
        <f t="shared" si="56"/>
        <v>63666.14</v>
      </c>
      <c r="N34" s="21">
        <f>M34/($B34*2*50*24)</f>
        <v>0.85572768817204303</v>
      </c>
      <c r="O34" s="9">
        <v>18274</v>
      </c>
      <c r="P34" s="21">
        <f t="shared" ref="P34:P44" si="64">O34/($B34*30*24)</f>
        <v>0.81872759856630828</v>
      </c>
      <c r="Q34" s="9">
        <v>15514</v>
      </c>
      <c r="R34" s="21">
        <f t="shared" ref="R34:R44" si="65">Q34/($B34*30*24)</f>
        <v>0.69507168458781365</v>
      </c>
      <c r="S34" s="9">
        <f t="shared" si="57"/>
        <v>33788</v>
      </c>
      <c r="T34" s="21">
        <f t="shared" ref="T34:T44" si="66">S34/($B34*2*30*24)</f>
        <v>0.75689964157706091</v>
      </c>
      <c r="U34" s="9"/>
      <c r="V34" s="21"/>
      <c r="W34" s="9">
        <v>3063.8319999999999</v>
      </c>
      <c r="X34" s="21">
        <f t="shared" si="58"/>
        <v>0.27453691756272403</v>
      </c>
    </row>
    <row r="35" spans="1:24">
      <c r="A35" s="33">
        <f t="shared" si="59"/>
        <v>44714</v>
      </c>
      <c r="B35" s="18">
        <v>30</v>
      </c>
      <c r="C35" s="24">
        <v>50362</v>
      </c>
      <c r="D35" s="21">
        <f t="shared" si="60"/>
        <v>0.51812757201646087</v>
      </c>
      <c r="E35" s="24">
        <v>22679</v>
      </c>
      <c r="F35" s="21">
        <f t="shared" si="61"/>
        <v>0.2333230452674897</v>
      </c>
      <c r="G35" s="9">
        <f t="shared" si="55"/>
        <v>73041</v>
      </c>
      <c r="H35" s="21">
        <f t="shared" si="62"/>
        <v>0.37572530864197529</v>
      </c>
      <c r="I35" s="9">
        <v>30288.731</v>
      </c>
      <c r="J35" s="21">
        <f t="shared" si="63"/>
        <v>0.84135363888888892</v>
      </c>
      <c r="K35" s="9">
        <v>30344</v>
      </c>
      <c r="L35" s="21">
        <f>K35/($B35*50*24)</f>
        <v>0.84288888888888891</v>
      </c>
      <c r="M35" s="9">
        <f t="shared" si="56"/>
        <v>60632.731</v>
      </c>
      <c r="N35" s="21">
        <f>M35/($B35*2*50*24)</f>
        <v>0.84212126388888886</v>
      </c>
      <c r="O35" s="9">
        <v>10490</v>
      </c>
      <c r="P35" s="21">
        <f t="shared" si="64"/>
        <v>0.48564814814814816</v>
      </c>
      <c r="Q35" s="9">
        <v>17121</v>
      </c>
      <c r="R35" s="21">
        <f t="shared" si="65"/>
        <v>0.79263888888888889</v>
      </c>
      <c r="S35" s="9">
        <f t="shared" si="57"/>
        <v>27611</v>
      </c>
      <c r="T35" s="21">
        <f t="shared" si="66"/>
        <v>0.63914351851851847</v>
      </c>
      <c r="U35" s="24"/>
      <c r="V35" s="21"/>
      <c r="W35" s="9">
        <v>3197.607</v>
      </c>
      <c r="X35" s="21">
        <f t="shared" si="58"/>
        <v>0.2960747222222222</v>
      </c>
    </row>
    <row r="36" spans="1:24">
      <c r="A36" s="33">
        <f t="shared" si="59"/>
        <v>44745</v>
      </c>
      <c r="B36" s="18">
        <v>31</v>
      </c>
      <c r="C36" s="9">
        <v>23813</v>
      </c>
      <c r="D36" s="21">
        <f t="shared" si="60"/>
        <v>0.23708681800079651</v>
      </c>
      <c r="E36" s="9">
        <v>18027</v>
      </c>
      <c r="F36" s="21">
        <f t="shared" si="61"/>
        <v>0.17948028673835126</v>
      </c>
      <c r="G36" s="9">
        <f t="shared" si="55"/>
        <v>41840</v>
      </c>
      <c r="H36" s="21">
        <f t="shared" si="62"/>
        <v>0.20828355236957388</v>
      </c>
      <c r="I36" s="9">
        <v>10329.011</v>
      </c>
      <c r="J36" s="21">
        <f t="shared" si="63"/>
        <v>0.27766158602150537</v>
      </c>
      <c r="K36" s="9">
        <v>11950</v>
      </c>
      <c r="L36" s="21">
        <f>K36/($B36*50*24)</f>
        <v>0.32123655913978494</v>
      </c>
      <c r="M36" s="18">
        <f t="shared" si="56"/>
        <v>22279.010999999999</v>
      </c>
      <c r="N36" s="21">
        <f>M36/($B36*2*50*24)</f>
        <v>0.29944907258064513</v>
      </c>
      <c r="O36" s="9">
        <v>7379</v>
      </c>
      <c r="P36" s="21">
        <f t="shared" si="64"/>
        <v>0.33060035842293906</v>
      </c>
      <c r="Q36" s="9">
        <v>15330</v>
      </c>
      <c r="R36" s="21">
        <f t="shared" si="65"/>
        <v>0.68682795698924726</v>
      </c>
      <c r="S36" s="9">
        <f t="shared" si="57"/>
        <v>22709</v>
      </c>
      <c r="T36" s="21">
        <f t="shared" si="66"/>
        <v>0.50871415770609318</v>
      </c>
      <c r="U36" s="24"/>
      <c r="V36" s="21"/>
      <c r="W36" s="9">
        <v>3562.3449999999998</v>
      </c>
      <c r="X36" s="21">
        <f t="shared" si="58"/>
        <v>0.31920654121863795</v>
      </c>
    </row>
    <row r="37" spans="1:24">
      <c r="A37" s="33">
        <f t="shared" si="59"/>
        <v>44776</v>
      </c>
      <c r="B37" s="18">
        <v>31</v>
      </c>
      <c r="C37" s="18">
        <v>0</v>
      </c>
      <c r="D37" s="20">
        <f t="shared" si="60"/>
        <v>0</v>
      </c>
      <c r="E37" s="18">
        <v>0</v>
      </c>
      <c r="F37" s="20">
        <f t="shared" si="61"/>
        <v>0</v>
      </c>
      <c r="G37" s="18">
        <f t="shared" si="55"/>
        <v>0</v>
      </c>
      <c r="H37" s="20">
        <f t="shared" si="62"/>
        <v>0</v>
      </c>
      <c r="I37" s="18">
        <v>0</v>
      </c>
      <c r="J37" s="20">
        <f t="shared" si="63"/>
        <v>0</v>
      </c>
      <c r="K37" s="18">
        <v>0</v>
      </c>
      <c r="L37" s="20">
        <f t="shared" ref="L37:L44" si="67">K37/($B37*50*24)</f>
        <v>0</v>
      </c>
      <c r="M37" s="18">
        <f t="shared" si="56"/>
        <v>0</v>
      </c>
      <c r="N37" s="20">
        <f t="shared" ref="N37:N44" si="68">M37/($B37*2*50*24)</f>
        <v>0</v>
      </c>
      <c r="O37" s="18">
        <v>0</v>
      </c>
      <c r="P37" s="20">
        <f t="shared" si="64"/>
        <v>0</v>
      </c>
      <c r="Q37" s="18">
        <v>0</v>
      </c>
      <c r="R37" s="20">
        <f t="shared" si="65"/>
        <v>0</v>
      </c>
      <c r="S37" s="18">
        <f t="shared" si="57"/>
        <v>0</v>
      </c>
      <c r="T37" s="20">
        <f t="shared" si="66"/>
        <v>0</v>
      </c>
      <c r="U37" s="18"/>
      <c r="V37" s="20"/>
      <c r="W37" s="9">
        <v>3363.7330000000002</v>
      </c>
      <c r="X37" s="21">
        <f t="shared" si="58"/>
        <v>0.30140976702508965</v>
      </c>
    </row>
    <row r="38" spans="1:24">
      <c r="A38" s="33">
        <f t="shared" si="59"/>
        <v>44807</v>
      </c>
      <c r="B38" s="18">
        <v>30</v>
      </c>
      <c r="C38" s="18">
        <v>0</v>
      </c>
      <c r="D38" s="20">
        <f t="shared" si="60"/>
        <v>0</v>
      </c>
      <c r="E38" s="18">
        <v>0</v>
      </c>
      <c r="F38" s="20">
        <f t="shared" si="61"/>
        <v>0</v>
      </c>
      <c r="G38" s="18">
        <f t="shared" si="55"/>
        <v>0</v>
      </c>
      <c r="H38" s="20">
        <f t="shared" si="62"/>
        <v>0</v>
      </c>
      <c r="I38" s="9">
        <v>2170.08</v>
      </c>
      <c r="J38" s="21">
        <f t="shared" si="63"/>
        <v>6.028E-2</v>
      </c>
      <c r="K38" s="9">
        <v>8846.2000000000007</v>
      </c>
      <c r="L38" s="21">
        <f t="shared" si="67"/>
        <v>0.24572777777777779</v>
      </c>
      <c r="M38" s="18">
        <f t="shared" si="56"/>
        <v>11016.28</v>
      </c>
      <c r="N38" s="21">
        <f t="shared" si="68"/>
        <v>0.15300388888888891</v>
      </c>
      <c r="O38" s="9">
        <v>2838</v>
      </c>
      <c r="P38" s="21">
        <f t="shared" si="64"/>
        <v>0.13138888888888889</v>
      </c>
      <c r="Q38" s="9">
        <v>5615</v>
      </c>
      <c r="R38" s="21">
        <f t="shared" si="65"/>
        <v>0.25995370370370369</v>
      </c>
      <c r="S38" s="9">
        <f t="shared" si="57"/>
        <v>8453</v>
      </c>
      <c r="T38" s="21">
        <f t="shared" si="66"/>
        <v>0.19567129629629629</v>
      </c>
      <c r="U38" s="18"/>
      <c r="V38" s="20"/>
      <c r="W38" s="25">
        <v>2224.7469999999998</v>
      </c>
      <c r="X38" s="21">
        <f t="shared" si="58"/>
        <v>0.20599509259259258</v>
      </c>
    </row>
    <row r="39" spans="1:24">
      <c r="A39" s="33">
        <f t="shared" si="59"/>
        <v>44838</v>
      </c>
      <c r="B39" s="18">
        <v>31</v>
      </c>
      <c r="C39" s="9">
        <v>28229</v>
      </c>
      <c r="D39" s="21">
        <f t="shared" si="60"/>
        <v>0.28105336519315016</v>
      </c>
      <c r="E39" s="9">
        <v>44307</v>
      </c>
      <c r="F39" s="21">
        <f t="shared" si="61"/>
        <v>0.44112903225806449</v>
      </c>
      <c r="G39" s="9">
        <f t="shared" si="55"/>
        <v>72536</v>
      </c>
      <c r="H39" s="21">
        <f t="shared" si="62"/>
        <v>0.36109119872560735</v>
      </c>
      <c r="I39" s="9">
        <v>27302.045999999998</v>
      </c>
      <c r="J39" s="21">
        <f t="shared" si="63"/>
        <v>0.73392596774193541</v>
      </c>
      <c r="K39" s="9">
        <v>26314.799999999999</v>
      </c>
      <c r="L39" s="21">
        <f t="shared" si="67"/>
        <v>0.70738709677419354</v>
      </c>
      <c r="M39" s="9">
        <f t="shared" si="56"/>
        <v>53616.845999999998</v>
      </c>
      <c r="N39" s="21">
        <f t="shared" si="68"/>
        <v>0.72065653225806448</v>
      </c>
      <c r="O39" s="9">
        <v>19529</v>
      </c>
      <c r="P39" s="21">
        <f t="shared" si="64"/>
        <v>0.87495519713261649</v>
      </c>
      <c r="Q39" s="9">
        <v>20813</v>
      </c>
      <c r="R39" s="21">
        <f t="shared" si="65"/>
        <v>0.93248207885304657</v>
      </c>
      <c r="S39" s="9">
        <f t="shared" si="57"/>
        <v>40342</v>
      </c>
      <c r="T39" s="21">
        <f t="shared" si="66"/>
        <v>0.90371863799283159</v>
      </c>
      <c r="U39" s="9"/>
      <c r="V39" s="21"/>
      <c r="W39" s="9">
        <v>618.52599999999995</v>
      </c>
      <c r="X39" s="21">
        <f t="shared" si="58"/>
        <v>5.5423476702508953E-2</v>
      </c>
    </row>
    <row r="40" spans="1:24">
      <c r="A40" s="33">
        <f t="shared" si="59"/>
        <v>44869</v>
      </c>
      <c r="B40" s="18">
        <v>30</v>
      </c>
      <c r="C40" s="9">
        <v>47116</v>
      </c>
      <c r="D40" s="21">
        <f t="shared" si="60"/>
        <v>0.48473251028806585</v>
      </c>
      <c r="E40" s="9">
        <v>43203</v>
      </c>
      <c r="F40" s="21">
        <f t="shared" si="61"/>
        <v>0.44447530864197532</v>
      </c>
      <c r="G40" s="9">
        <f t="shared" si="55"/>
        <v>90319</v>
      </c>
      <c r="H40" s="21">
        <f t="shared" si="62"/>
        <v>0.46460390946502056</v>
      </c>
      <c r="I40" s="9">
        <v>27361.464</v>
      </c>
      <c r="J40" s="21">
        <f t="shared" si="63"/>
        <v>0.7600406666666667</v>
      </c>
      <c r="K40" s="9">
        <v>27602</v>
      </c>
      <c r="L40" s="21">
        <f t="shared" si="67"/>
        <v>0.76672222222222219</v>
      </c>
      <c r="M40" s="9">
        <f t="shared" si="56"/>
        <v>54963.464</v>
      </c>
      <c r="N40" s="21">
        <f t="shared" si="68"/>
        <v>0.76338144444444445</v>
      </c>
      <c r="O40" s="9">
        <v>20512</v>
      </c>
      <c r="P40" s="21">
        <f t="shared" si="64"/>
        <v>0.9496296296296296</v>
      </c>
      <c r="Q40" s="9">
        <v>20548</v>
      </c>
      <c r="R40" s="21">
        <f t="shared" si="65"/>
        <v>0.95129629629629631</v>
      </c>
      <c r="S40" s="9">
        <f t="shared" si="57"/>
        <v>41060</v>
      </c>
      <c r="T40" s="21">
        <f t="shared" si="66"/>
        <v>0.95046296296296295</v>
      </c>
      <c r="U40" s="9"/>
      <c r="V40" s="21"/>
      <c r="W40" s="9">
        <v>509.06799999999998</v>
      </c>
      <c r="X40" s="21">
        <f t="shared" si="58"/>
        <v>4.7135925925925921E-2</v>
      </c>
    </row>
    <row r="41" spans="1:24">
      <c r="A41" s="33">
        <f t="shared" si="59"/>
        <v>44900</v>
      </c>
      <c r="B41" s="18">
        <v>31</v>
      </c>
      <c r="C41" s="9">
        <v>75215</v>
      </c>
      <c r="D41" s="21">
        <f t="shared" si="60"/>
        <v>0.74885503783353247</v>
      </c>
      <c r="E41" s="9">
        <v>56876</v>
      </c>
      <c r="F41" s="21">
        <f t="shared" si="61"/>
        <v>0.56626841895659097</v>
      </c>
      <c r="G41" s="9">
        <f t="shared" si="55"/>
        <v>132091</v>
      </c>
      <c r="H41" s="21">
        <f t="shared" si="62"/>
        <v>0.65756172839506177</v>
      </c>
      <c r="I41" s="9">
        <v>18760.768</v>
      </c>
      <c r="J41" s="21">
        <f t="shared" si="63"/>
        <v>0.50432172043010748</v>
      </c>
      <c r="K41" s="9">
        <v>27115.4</v>
      </c>
      <c r="L41" s="21">
        <f t="shared" si="67"/>
        <v>0.72890860215053765</v>
      </c>
      <c r="M41" s="9">
        <f t="shared" si="56"/>
        <v>45876.168000000005</v>
      </c>
      <c r="N41" s="21">
        <f t="shared" si="68"/>
        <v>0.61661516129032268</v>
      </c>
      <c r="O41" s="9">
        <v>21476</v>
      </c>
      <c r="P41" s="21">
        <f t="shared" si="64"/>
        <v>0.96218637992831546</v>
      </c>
      <c r="Q41" s="9">
        <v>21541</v>
      </c>
      <c r="R41" s="21">
        <f t="shared" si="65"/>
        <v>0.96509856630824375</v>
      </c>
      <c r="S41" s="9">
        <f t="shared" si="57"/>
        <v>43017</v>
      </c>
      <c r="T41" s="21">
        <f t="shared" si="66"/>
        <v>0.96364247311827955</v>
      </c>
      <c r="U41" s="9"/>
      <c r="V41" s="21"/>
      <c r="W41" s="26">
        <v>488.90199999999999</v>
      </c>
      <c r="X41" s="21">
        <f t="shared" si="58"/>
        <v>4.3808422939068101E-2</v>
      </c>
    </row>
    <row r="42" spans="1:24">
      <c r="A42" s="33">
        <f t="shared" si="59"/>
        <v>44931</v>
      </c>
      <c r="B42" s="18">
        <v>31</v>
      </c>
      <c r="C42" s="9">
        <v>85308</v>
      </c>
      <c r="D42" s="21">
        <f t="shared" si="60"/>
        <v>0.84934289127837514</v>
      </c>
      <c r="E42" s="9">
        <v>91519</v>
      </c>
      <c r="F42" s="21">
        <f t="shared" si="61"/>
        <v>0.91118080446037431</v>
      </c>
      <c r="G42" s="9">
        <f t="shared" si="55"/>
        <v>176827</v>
      </c>
      <c r="H42" s="21">
        <f t="shared" si="62"/>
        <v>0.88026184786937478</v>
      </c>
      <c r="I42" s="9">
        <v>25414.2</v>
      </c>
      <c r="J42" s="21">
        <f t="shared" si="63"/>
        <v>0.68317741935483878</v>
      </c>
      <c r="K42" s="9">
        <v>25982.6</v>
      </c>
      <c r="L42" s="21">
        <f t="shared" si="67"/>
        <v>0.69845698924731181</v>
      </c>
      <c r="M42" s="9">
        <f t="shared" si="56"/>
        <v>51396.800000000003</v>
      </c>
      <c r="N42" s="21">
        <f t="shared" si="68"/>
        <v>0.69081720430107529</v>
      </c>
      <c r="O42" s="9">
        <v>21444</v>
      </c>
      <c r="P42" s="21">
        <f t="shared" si="64"/>
        <v>0.96075268817204296</v>
      </c>
      <c r="Q42" s="9">
        <v>20935</v>
      </c>
      <c r="R42" s="21">
        <f t="shared" si="65"/>
        <v>0.93794802867383509</v>
      </c>
      <c r="S42" s="9">
        <f t="shared" si="57"/>
        <v>42379</v>
      </c>
      <c r="T42" s="21">
        <f t="shared" si="66"/>
        <v>0.94935035842293902</v>
      </c>
      <c r="U42" s="9"/>
      <c r="V42" s="21"/>
      <c r="W42" s="26">
        <v>482.41500000000002</v>
      </c>
      <c r="X42" s="21">
        <f t="shared" si="58"/>
        <v>4.3227150537634408E-2</v>
      </c>
    </row>
    <row r="43" spans="1:24">
      <c r="A43" s="33">
        <f t="shared" si="59"/>
        <v>44962</v>
      </c>
      <c r="B43" s="18">
        <v>28</v>
      </c>
      <c r="C43" s="9">
        <v>56695</v>
      </c>
      <c r="D43" s="21">
        <f t="shared" si="60"/>
        <v>0.62494488536155202</v>
      </c>
      <c r="E43" s="9">
        <v>66957</v>
      </c>
      <c r="F43" s="21">
        <f t="shared" si="61"/>
        <v>0.73806216931216928</v>
      </c>
      <c r="G43" s="9">
        <f t="shared" si="55"/>
        <v>123652</v>
      </c>
      <c r="H43" s="21">
        <f t="shared" si="62"/>
        <v>0.6815035273368607</v>
      </c>
      <c r="I43" s="9">
        <v>24699.360000000001</v>
      </c>
      <c r="J43" s="21">
        <f t="shared" si="63"/>
        <v>0.73509999999999998</v>
      </c>
      <c r="K43" s="9">
        <v>16786.400000000001</v>
      </c>
      <c r="L43" s="21">
        <f t="shared" si="67"/>
        <v>0.49959523809523815</v>
      </c>
      <c r="M43" s="9">
        <f t="shared" si="56"/>
        <v>41485.760000000002</v>
      </c>
      <c r="N43" s="21">
        <f t="shared" si="68"/>
        <v>0.61734761904761903</v>
      </c>
      <c r="O43" s="9">
        <v>19732</v>
      </c>
      <c r="P43" s="21">
        <f t="shared" si="64"/>
        <v>0.97876984126984123</v>
      </c>
      <c r="Q43" s="9">
        <v>17329</v>
      </c>
      <c r="R43" s="21">
        <f t="shared" si="65"/>
        <v>0.8595734126984127</v>
      </c>
      <c r="S43" s="9">
        <f t="shared" si="57"/>
        <v>37061</v>
      </c>
      <c r="T43" s="21">
        <f t="shared" si="66"/>
        <v>0.91917162698412702</v>
      </c>
      <c r="U43" s="9"/>
      <c r="V43" s="21"/>
      <c r="W43" s="26">
        <v>490.62</v>
      </c>
      <c r="X43" s="21">
        <f t="shared" si="58"/>
        <v>4.8672619047619048E-2</v>
      </c>
    </row>
    <row r="44" spans="1:24">
      <c r="A44" s="33">
        <f t="shared" si="59"/>
        <v>44993</v>
      </c>
      <c r="B44" s="18">
        <v>31</v>
      </c>
      <c r="C44" s="9">
        <v>86449</v>
      </c>
      <c r="D44" s="21">
        <f t="shared" si="60"/>
        <v>0.86070290720828357</v>
      </c>
      <c r="E44" s="9">
        <v>90445</v>
      </c>
      <c r="F44" s="21">
        <f t="shared" si="61"/>
        <v>0.90048785344484272</v>
      </c>
      <c r="G44" s="9">
        <f t="shared" si="55"/>
        <v>176894</v>
      </c>
      <c r="H44" s="21">
        <f t="shared" si="62"/>
        <v>0.88059538032656315</v>
      </c>
      <c r="I44" s="9">
        <v>31438.5</v>
      </c>
      <c r="J44" s="21">
        <f t="shared" si="63"/>
        <v>0.84512096774193546</v>
      </c>
      <c r="K44" s="9">
        <v>34512</v>
      </c>
      <c r="L44" s="21">
        <f t="shared" si="67"/>
        <v>0.92774193548387096</v>
      </c>
      <c r="M44" s="9">
        <f t="shared" si="56"/>
        <v>65950.5</v>
      </c>
      <c r="N44" s="21">
        <f t="shared" si="68"/>
        <v>0.88643145161290327</v>
      </c>
      <c r="O44" s="9">
        <v>22296</v>
      </c>
      <c r="P44" s="21">
        <f t="shared" si="64"/>
        <v>0.99892473118279568</v>
      </c>
      <c r="Q44" s="9">
        <v>20869</v>
      </c>
      <c r="R44" s="21">
        <f t="shared" si="65"/>
        <v>0.93499103942652328</v>
      </c>
      <c r="S44" s="9">
        <f t="shared" si="57"/>
        <v>43165</v>
      </c>
      <c r="T44" s="21">
        <f t="shared" si="66"/>
        <v>0.96695788530465954</v>
      </c>
      <c r="U44" s="9"/>
      <c r="V44" s="21"/>
      <c r="W44" s="9">
        <v>1033.1610000000001</v>
      </c>
      <c r="X44" s="21">
        <f t="shared" si="58"/>
        <v>9.257715053763442E-2</v>
      </c>
    </row>
    <row r="45" spans="1:24">
      <c r="A45" s="31" t="s">
        <v>20</v>
      </c>
      <c r="B45" s="19">
        <f>SUM(B33:B44)</f>
        <v>365</v>
      </c>
      <c r="C45" s="22">
        <f>SUM(C33:C44)</f>
        <v>557978</v>
      </c>
      <c r="D45" s="23">
        <f>C45/($B45*135*24)</f>
        <v>0.47182310164045321</v>
      </c>
      <c r="E45" s="22">
        <f>SUM(E33:E44)</f>
        <v>581335</v>
      </c>
      <c r="F45" s="23">
        <f>E45/($B45*135*24)</f>
        <v>0.4915736512768476</v>
      </c>
      <c r="G45" s="22">
        <f>SUM(G33:G44)</f>
        <v>1139313</v>
      </c>
      <c r="H45" s="23">
        <f>G45/($B45*2*135*24)</f>
        <v>0.48169837645865043</v>
      </c>
      <c r="I45" s="22">
        <f>SUM(I33:I44)</f>
        <v>258695.38</v>
      </c>
      <c r="J45" s="23">
        <f>I45/($B45*50*24)</f>
        <v>0.59062872146118728</v>
      </c>
      <c r="K45" s="22">
        <f>SUM(K33:K44)</f>
        <v>278468.40000000002</v>
      </c>
      <c r="L45" s="23">
        <f>K45/($B45*50*24)</f>
        <v>0.63577260273972613</v>
      </c>
      <c r="M45" s="22">
        <f>SUM(M33:M44)</f>
        <v>537163.78</v>
      </c>
      <c r="N45" s="23">
        <f>M45/($B45*2*50*24)</f>
        <v>0.61320066210045665</v>
      </c>
      <c r="O45" s="22">
        <f>SUM(O33:O44)</f>
        <v>184024</v>
      </c>
      <c r="P45" s="23">
        <f>O45/($B45*30*24)</f>
        <v>0.70024353120243532</v>
      </c>
      <c r="Q45" s="22">
        <f>SUM(Q33:Q44)</f>
        <v>195173</v>
      </c>
      <c r="R45" s="23">
        <f>Q45/($B45*30*24)</f>
        <v>0.74266742770167427</v>
      </c>
      <c r="S45" s="22">
        <f>SUM(S33:S44)</f>
        <v>379197</v>
      </c>
      <c r="T45" s="23">
        <f>S45/($B45*2*30*24)</f>
        <v>0.72145547945205479</v>
      </c>
      <c r="U45" s="22"/>
      <c r="V45" s="23"/>
      <c r="W45" s="22">
        <f>SUM(W33:W44)</f>
        <v>20297.348999999998</v>
      </c>
      <c r="X45" s="23">
        <f>W45/($B45*15*24)</f>
        <v>0.15446993150684929</v>
      </c>
    </row>
    <row r="48" spans="1:24">
      <c r="A48" s="33">
        <v>45017</v>
      </c>
      <c r="B48" s="18">
        <v>30</v>
      </c>
      <c r="C48" s="24">
        <v>83009</v>
      </c>
      <c r="D48" s="21">
        <f>C48/($B48*135*24)</f>
        <v>0.85400205761316872</v>
      </c>
      <c r="E48" s="9">
        <v>76618</v>
      </c>
      <c r="F48" s="21">
        <f>E48/($B48*135*24)</f>
        <v>0.78825102880658438</v>
      </c>
      <c r="G48" s="9">
        <f t="shared" ref="G48:G55" si="69">C48+E48</f>
        <v>159627</v>
      </c>
      <c r="H48" s="21">
        <f>G48/($B48*2*135*24)</f>
        <v>0.82112654320987655</v>
      </c>
      <c r="I48" s="9">
        <v>26718.04</v>
      </c>
      <c r="J48" s="21">
        <f>I48/($B48*50*24)</f>
        <v>0.74216777777777776</v>
      </c>
      <c r="K48" s="9">
        <v>30661</v>
      </c>
      <c r="L48" s="21">
        <f>K48/($B48*50*24)</f>
        <v>0.85169444444444442</v>
      </c>
      <c r="M48" s="9">
        <f t="shared" ref="M48:M55" si="70">I48+K48</f>
        <v>57379.040000000001</v>
      </c>
      <c r="N48" s="21">
        <f>M48/($B48*2*50*24)</f>
        <v>0.79693111111111115</v>
      </c>
      <c r="O48" s="9">
        <v>19391</v>
      </c>
      <c r="P48" s="21">
        <f>O48/($B48*30*24)</f>
        <v>0.89773148148148152</v>
      </c>
      <c r="Q48" s="9">
        <v>19423</v>
      </c>
      <c r="R48" s="21">
        <f>Q48/($B48*30*24)</f>
        <v>0.89921296296296294</v>
      </c>
      <c r="S48" s="9">
        <f t="shared" ref="S48:S55" si="71">O48+Q48</f>
        <v>38814</v>
      </c>
      <c r="T48" s="21">
        <f>S48/($B48*2*30*24)</f>
        <v>0.89847222222222223</v>
      </c>
      <c r="U48" s="9">
        <v>20109.5</v>
      </c>
      <c r="V48" s="21">
        <f>U48/($B48*63*24)</f>
        <v>0.4433311287477954</v>
      </c>
      <c r="W48" s="9">
        <v>994.60500000000002</v>
      </c>
      <c r="X48" s="21">
        <f t="shared" ref="X48:X55" si="72">W48/($B48*15*24)</f>
        <v>9.2093055555555553E-2</v>
      </c>
    </row>
    <row r="49" spans="1:24">
      <c r="A49" s="33">
        <f t="shared" ref="A49:A56" si="73">A48+31</f>
        <v>45048</v>
      </c>
      <c r="B49" s="18">
        <v>31</v>
      </c>
      <c r="C49" s="9">
        <v>82775</v>
      </c>
      <c r="D49" s="21">
        <f t="shared" ref="D49:D55" si="74">C49/($B49*135*24)</f>
        <v>0.82412385503783359</v>
      </c>
      <c r="E49" s="9">
        <v>79653</v>
      </c>
      <c r="F49" s="21">
        <f t="shared" ref="F49:F55" si="75">E49/($B49*135*24)</f>
        <v>0.79304062126642771</v>
      </c>
      <c r="G49" s="9">
        <f t="shared" si="69"/>
        <v>162428</v>
      </c>
      <c r="H49" s="21">
        <f t="shared" ref="H49:H55" si="76">G49/($B49*2*135*24)</f>
        <v>0.80858223815213059</v>
      </c>
      <c r="I49" s="9">
        <v>26934.52</v>
      </c>
      <c r="J49" s="21">
        <f t="shared" ref="J49:J55" si="77">I49/($B49*50*24)</f>
        <v>0.7240462365591398</v>
      </c>
      <c r="K49" s="9">
        <v>33102.800000000003</v>
      </c>
      <c r="L49" s="21">
        <f>K49/($B49*50*24)</f>
        <v>0.88986021505376356</v>
      </c>
      <c r="M49" s="9">
        <f t="shared" si="70"/>
        <v>60037.320000000007</v>
      </c>
      <c r="N49" s="21">
        <f>M49/($B49*2*50*24)</f>
        <v>0.80695322580645168</v>
      </c>
      <c r="O49" s="9">
        <v>21285</v>
      </c>
      <c r="P49" s="21">
        <f t="shared" ref="P49:P55" si="78">O49/($B49*30*24)</f>
        <v>0.9536290322580645</v>
      </c>
      <c r="Q49" s="9">
        <v>21323</v>
      </c>
      <c r="R49" s="21">
        <f t="shared" ref="R49:R55" si="79">Q49/($B49*30*24)</f>
        <v>0.95533154121863795</v>
      </c>
      <c r="S49" s="9">
        <f t="shared" si="71"/>
        <v>42608</v>
      </c>
      <c r="T49" s="21">
        <f t="shared" ref="T49:T55" si="80">S49/($B49*2*30*24)</f>
        <v>0.95448028673835128</v>
      </c>
      <c r="U49" s="9">
        <v>7211</v>
      </c>
      <c r="V49" s="21">
        <f t="shared" ref="V49:V55" si="81">U49/($B49*63*24)</f>
        <v>0.15384451271548047</v>
      </c>
      <c r="W49" s="9">
        <v>1680.6189999999999</v>
      </c>
      <c r="X49" s="21">
        <f t="shared" si="72"/>
        <v>0.15059310035842294</v>
      </c>
    </row>
    <row r="50" spans="1:24">
      <c r="A50" s="33">
        <f t="shared" si="73"/>
        <v>45079</v>
      </c>
      <c r="B50" s="18">
        <v>30</v>
      </c>
      <c r="C50" s="24">
        <v>76631</v>
      </c>
      <c r="D50" s="21">
        <f t="shared" si="74"/>
        <v>0.78838477366255144</v>
      </c>
      <c r="E50" s="24">
        <v>79435</v>
      </c>
      <c r="F50" s="21">
        <f t="shared" si="75"/>
        <v>0.81723251028806587</v>
      </c>
      <c r="G50" s="9">
        <f t="shared" si="69"/>
        <v>156066</v>
      </c>
      <c r="H50" s="21">
        <f t="shared" si="76"/>
        <v>0.80280864197530866</v>
      </c>
      <c r="I50" s="9">
        <v>29282.720000000001</v>
      </c>
      <c r="J50" s="21">
        <f t="shared" si="77"/>
        <v>0.81340888888888896</v>
      </c>
      <c r="K50" s="9">
        <v>27436.6</v>
      </c>
      <c r="L50" s="21">
        <f>K50/($B50*50*24)</f>
        <v>0.76212777777777774</v>
      </c>
      <c r="M50" s="9">
        <f t="shared" si="70"/>
        <v>56719.32</v>
      </c>
      <c r="N50" s="21">
        <f>M50/($B50*2*50*24)</f>
        <v>0.78776833333333329</v>
      </c>
      <c r="O50" s="9">
        <v>21017</v>
      </c>
      <c r="P50" s="21">
        <f t="shared" si="78"/>
        <v>0.9730092592592593</v>
      </c>
      <c r="Q50" s="9">
        <v>18376</v>
      </c>
      <c r="R50" s="21">
        <f t="shared" si="79"/>
        <v>0.85074074074074069</v>
      </c>
      <c r="S50" s="9">
        <f t="shared" si="71"/>
        <v>39393</v>
      </c>
      <c r="T50" s="21">
        <f t="shared" si="80"/>
        <v>0.91187499999999999</v>
      </c>
      <c r="U50" s="9">
        <v>32561.5</v>
      </c>
      <c r="V50" s="21">
        <f t="shared" si="81"/>
        <v>0.71784611992945324</v>
      </c>
      <c r="W50" s="9">
        <v>3795.221</v>
      </c>
      <c r="X50" s="21">
        <f t="shared" si="72"/>
        <v>0.35140935185185185</v>
      </c>
    </row>
    <row r="51" spans="1:24">
      <c r="A51" s="33">
        <f t="shared" si="73"/>
        <v>45110</v>
      </c>
      <c r="B51" s="18">
        <v>31</v>
      </c>
      <c r="C51" s="9">
        <v>70298</v>
      </c>
      <c r="D51" s="21">
        <f t="shared" si="74"/>
        <v>0.69990043807248103</v>
      </c>
      <c r="E51" s="9">
        <v>82090</v>
      </c>
      <c r="F51" s="21">
        <f t="shared" si="75"/>
        <v>0.81730386300278779</v>
      </c>
      <c r="G51" s="9">
        <f t="shared" si="69"/>
        <v>152388</v>
      </c>
      <c r="H51" s="21">
        <f t="shared" si="76"/>
        <v>0.75860215053763436</v>
      </c>
      <c r="I51" s="9">
        <v>25108.52</v>
      </c>
      <c r="J51" s="21">
        <f t="shared" si="77"/>
        <v>0.67496021505376347</v>
      </c>
      <c r="K51" s="9">
        <v>30986.2</v>
      </c>
      <c r="L51" s="21">
        <f>K51/($B51*50*24)</f>
        <v>0.83296236559139791</v>
      </c>
      <c r="M51" s="9">
        <f t="shared" si="70"/>
        <v>56094.720000000001</v>
      </c>
      <c r="N51" s="21">
        <f>M51/($B51*2*50*24)</f>
        <v>0.75396129032258064</v>
      </c>
      <c r="O51" s="9">
        <v>19704</v>
      </c>
      <c r="P51" s="21">
        <f t="shared" si="78"/>
        <v>0.8827956989247312</v>
      </c>
      <c r="Q51" s="9">
        <v>18541</v>
      </c>
      <c r="R51" s="21">
        <f t="shared" si="79"/>
        <v>0.83068996415770613</v>
      </c>
      <c r="S51" s="9">
        <f t="shared" si="71"/>
        <v>38245</v>
      </c>
      <c r="T51" s="21">
        <f t="shared" si="80"/>
        <v>0.85674283154121866</v>
      </c>
      <c r="U51" s="9">
        <v>35873.5</v>
      </c>
      <c r="V51" s="21">
        <f t="shared" si="81"/>
        <v>0.76535031575354151</v>
      </c>
      <c r="W51" s="9">
        <v>4269.6369999999997</v>
      </c>
      <c r="X51" s="21">
        <f t="shared" si="72"/>
        <v>0.38258396057347666</v>
      </c>
    </row>
    <row r="52" spans="1:24">
      <c r="A52" s="33">
        <f t="shared" si="73"/>
        <v>45141</v>
      </c>
      <c r="B52" s="18">
        <v>31</v>
      </c>
      <c r="C52" s="9">
        <v>39386</v>
      </c>
      <c r="D52" s="21">
        <f t="shared" si="74"/>
        <v>0.39213460772600556</v>
      </c>
      <c r="E52" s="9">
        <v>52547</v>
      </c>
      <c r="F52" s="21">
        <f t="shared" si="75"/>
        <v>0.52316806053365195</v>
      </c>
      <c r="G52" s="9">
        <f t="shared" si="69"/>
        <v>91933</v>
      </c>
      <c r="H52" s="21">
        <f t="shared" si="76"/>
        <v>0.45765133412982878</v>
      </c>
      <c r="I52" s="9">
        <v>30046.379999999997</v>
      </c>
      <c r="J52" s="21">
        <f t="shared" si="77"/>
        <v>0.80769838709677411</v>
      </c>
      <c r="K52" s="9">
        <v>25157.800000000003</v>
      </c>
      <c r="L52" s="21">
        <f t="shared" ref="L52:L55" si="82">K52/($B52*50*24)</f>
        <v>0.67628494623655921</v>
      </c>
      <c r="M52" s="9">
        <f t="shared" si="70"/>
        <v>55204.18</v>
      </c>
      <c r="N52" s="21">
        <f t="shared" ref="N52:N55" si="83">M52/($B52*2*50*24)</f>
        <v>0.74199166666666672</v>
      </c>
      <c r="O52" s="9">
        <v>16363</v>
      </c>
      <c r="P52" s="20">
        <f t="shared" si="78"/>
        <v>0.73310931899641574</v>
      </c>
      <c r="Q52" s="9">
        <v>17743</v>
      </c>
      <c r="R52" s="21">
        <f t="shared" si="79"/>
        <v>0.79493727598566311</v>
      </c>
      <c r="S52" s="9">
        <f>O52+Q52</f>
        <v>34106</v>
      </c>
      <c r="T52" s="21">
        <f t="shared" si="80"/>
        <v>0.76402329749103948</v>
      </c>
      <c r="U52" s="9">
        <v>25215</v>
      </c>
      <c r="V52" s="21">
        <f t="shared" si="81"/>
        <v>0.53795442908346136</v>
      </c>
      <c r="W52" s="9">
        <v>3149.6689999999999</v>
      </c>
      <c r="X52" s="21">
        <f t="shared" si="72"/>
        <v>0.28222840501792112</v>
      </c>
    </row>
    <row r="53" spans="1:24">
      <c r="A53" s="33">
        <f t="shared" si="73"/>
        <v>45172</v>
      </c>
      <c r="B53" s="18">
        <v>30</v>
      </c>
      <c r="C53" s="9">
        <v>66657</v>
      </c>
      <c r="D53" s="21">
        <f t="shared" si="74"/>
        <v>0.68577160493827161</v>
      </c>
      <c r="E53" s="9">
        <v>66340</v>
      </c>
      <c r="F53" s="21">
        <f t="shared" si="75"/>
        <v>0.68251028806584357</v>
      </c>
      <c r="G53" s="9">
        <f t="shared" si="69"/>
        <v>132997</v>
      </c>
      <c r="H53" s="21">
        <f t="shared" si="76"/>
        <v>0.68414094650205759</v>
      </c>
      <c r="I53" s="9">
        <v>31400</v>
      </c>
      <c r="J53" s="21">
        <f t="shared" si="77"/>
        <v>0.87222222222222223</v>
      </c>
      <c r="K53" s="9">
        <v>33284</v>
      </c>
      <c r="L53" s="21">
        <f t="shared" si="82"/>
        <v>0.92455555555555557</v>
      </c>
      <c r="M53" s="9">
        <f t="shared" si="70"/>
        <v>64684</v>
      </c>
      <c r="N53" s="21">
        <f>M53/($B53*2*50*24)</f>
        <v>0.8983888888888889</v>
      </c>
      <c r="O53" s="9">
        <v>18610</v>
      </c>
      <c r="P53" s="21">
        <f t="shared" si="78"/>
        <v>0.86157407407407405</v>
      </c>
      <c r="Q53" s="9">
        <v>18072</v>
      </c>
      <c r="R53" s="21">
        <f t="shared" si="79"/>
        <v>0.83666666666666667</v>
      </c>
      <c r="S53" s="9">
        <f>O53+Q53</f>
        <v>36682</v>
      </c>
      <c r="T53" s="21">
        <f t="shared" si="80"/>
        <v>0.84912037037037036</v>
      </c>
      <c r="U53" s="9">
        <v>29948</v>
      </c>
      <c r="V53" s="21">
        <f t="shared" si="81"/>
        <v>0.66022927689594357</v>
      </c>
      <c r="W53" s="27">
        <v>2956.1979999999999</v>
      </c>
      <c r="X53" s="21">
        <f t="shared" si="72"/>
        <v>0.27372203703703701</v>
      </c>
    </row>
    <row r="54" spans="1:24">
      <c r="A54" s="33">
        <f t="shared" si="73"/>
        <v>45203</v>
      </c>
      <c r="B54" s="18">
        <v>31</v>
      </c>
      <c r="C54" s="9">
        <v>63922</v>
      </c>
      <c r="D54" s="21">
        <f t="shared" si="74"/>
        <v>0.63641975308641974</v>
      </c>
      <c r="E54" s="9">
        <v>73461</v>
      </c>
      <c r="F54" s="21">
        <f t="shared" si="75"/>
        <v>0.73139187574671449</v>
      </c>
      <c r="G54" s="9">
        <f t="shared" si="69"/>
        <v>137383</v>
      </c>
      <c r="H54" s="21">
        <f t="shared" si="76"/>
        <v>0.68390581441656706</v>
      </c>
      <c r="I54" s="16">
        <v>28430.240000000002</v>
      </c>
      <c r="J54" s="21">
        <f t="shared" si="77"/>
        <v>0.76425376344086027</v>
      </c>
      <c r="K54" s="9">
        <v>32348.6</v>
      </c>
      <c r="L54" s="21">
        <f t="shared" si="82"/>
        <v>0.86958602150537634</v>
      </c>
      <c r="M54" s="9">
        <f t="shared" si="70"/>
        <v>60778.84</v>
      </c>
      <c r="N54" s="21">
        <f t="shared" si="83"/>
        <v>0.81691989247311825</v>
      </c>
      <c r="O54" s="9">
        <v>19999</v>
      </c>
      <c r="P54" s="21">
        <f t="shared" si="78"/>
        <v>0.89601254480286741</v>
      </c>
      <c r="Q54" s="9">
        <v>19104</v>
      </c>
      <c r="R54" s="21">
        <f t="shared" si="79"/>
        <v>0.8559139784946237</v>
      </c>
      <c r="S54" s="9">
        <f>O54+Q54</f>
        <v>39103</v>
      </c>
      <c r="T54" s="21">
        <f t="shared" si="80"/>
        <v>0.87596326164874549</v>
      </c>
      <c r="U54" s="9">
        <v>31023.5</v>
      </c>
      <c r="V54" s="21">
        <f t="shared" si="81"/>
        <v>0.66187702679638161</v>
      </c>
      <c r="W54" s="9">
        <v>469.541</v>
      </c>
      <c r="X54" s="21">
        <f t="shared" si="72"/>
        <v>4.2073566308243729E-2</v>
      </c>
    </row>
    <row r="55" spans="1:24">
      <c r="A55" s="33">
        <f t="shared" si="73"/>
        <v>45234</v>
      </c>
      <c r="B55" s="18">
        <v>30</v>
      </c>
      <c r="C55" s="9">
        <v>72926</v>
      </c>
      <c r="D55" s="21">
        <f t="shared" si="74"/>
        <v>0.75026748971193413</v>
      </c>
      <c r="E55" s="9">
        <v>73161</v>
      </c>
      <c r="F55" s="21">
        <f t="shared" si="75"/>
        <v>0.75268518518518523</v>
      </c>
      <c r="G55" s="9">
        <f t="shared" si="69"/>
        <v>146087</v>
      </c>
      <c r="H55" s="21">
        <f t="shared" si="76"/>
        <v>0.75147633744855968</v>
      </c>
      <c r="I55" s="9">
        <v>19378.72</v>
      </c>
      <c r="J55" s="21">
        <f t="shared" si="77"/>
        <v>0.53829777777777776</v>
      </c>
      <c r="K55" s="9">
        <v>23968.080000000002</v>
      </c>
      <c r="L55" s="21">
        <f t="shared" si="82"/>
        <v>0.66578000000000004</v>
      </c>
      <c r="M55" s="9">
        <f t="shared" si="70"/>
        <v>43346.8</v>
      </c>
      <c r="N55" s="21">
        <f t="shared" si="83"/>
        <v>0.6020388888888889</v>
      </c>
      <c r="O55" s="9">
        <v>19049</v>
      </c>
      <c r="P55" s="21">
        <f t="shared" si="78"/>
        <v>0.88189814814814815</v>
      </c>
      <c r="Q55" s="9">
        <v>17663</v>
      </c>
      <c r="R55" s="21">
        <f t="shared" si="79"/>
        <v>0.81773148148148145</v>
      </c>
      <c r="S55" s="9">
        <f t="shared" si="71"/>
        <v>36712</v>
      </c>
      <c r="T55" s="21">
        <f t="shared" si="80"/>
        <v>0.8498148148148148</v>
      </c>
      <c r="U55" s="9">
        <v>34437</v>
      </c>
      <c r="V55" s="21">
        <f t="shared" si="81"/>
        <v>0.7591931216931217</v>
      </c>
      <c r="W55" s="9">
        <v>425.43799999999999</v>
      </c>
      <c r="X55" s="21">
        <f t="shared" si="72"/>
        <v>3.9392407407407404E-2</v>
      </c>
    </row>
    <row r="56" spans="1:24">
      <c r="A56" s="33">
        <f t="shared" si="73"/>
        <v>45265</v>
      </c>
      <c r="B56" s="18">
        <v>31</v>
      </c>
      <c r="C56" s="9">
        <v>78481</v>
      </c>
      <c r="D56" s="21">
        <v>0.78137196336121062</v>
      </c>
      <c r="E56" s="9">
        <v>79181</v>
      </c>
      <c r="F56" s="21">
        <v>0.78834129828753485</v>
      </c>
      <c r="G56" s="9">
        <v>157662</v>
      </c>
      <c r="H56" s="21">
        <v>0.78485663082437274</v>
      </c>
      <c r="I56" s="9">
        <v>29834.579000000002</v>
      </c>
      <c r="J56" s="21">
        <v>0.80200481182795702</v>
      </c>
      <c r="K56" s="9">
        <v>32546.999999999996</v>
      </c>
      <c r="L56" s="21">
        <v>0.87491935483870953</v>
      </c>
      <c r="M56" s="9">
        <v>62381.578999999998</v>
      </c>
      <c r="N56" s="21">
        <v>0.83846208333333327</v>
      </c>
      <c r="O56" s="9">
        <v>20282</v>
      </c>
      <c r="P56" s="21">
        <v>0.9086917562724014</v>
      </c>
      <c r="Q56" s="9">
        <v>17498</v>
      </c>
      <c r="R56" s="21">
        <v>0.78396057347670256</v>
      </c>
      <c r="S56" s="9">
        <v>37780</v>
      </c>
      <c r="T56" s="21">
        <v>0.84632616487455192</v>
      </c>
      <c r="U56" s="9">
        <v>22703.5</v>
      </c>
      <c r="V56" s="21">
        <v>0.48437233316265577</v>
      </c>
      <c r="W56" s="26">
        <v>458.65499999999997</v>
      </c>
      <c r="X56" s="21">
        <v>4.1098118279569891E-2</v>
      </c>
    </row>
    <row r="57" spans="1:24">
      <c r="A57" s="31" t="s">
        <v>20</v>
      </c>
      <c r="B57" s="19">
        <f>SUM(B48:B56)</f>
        <v>275</v>
      </c>
      <c r="C57" s="22">
        <f>SUM(C48:C56)</f>
        <v>634085</v>
      </c>
      <c r="D57" s="23">
        <f>C57/($B57*135*24)</f>
        <v>0.71165544332210995</v>
      </c>
      <c r="E57" s="22">
        <f>SUM(E48:E56)</f>
        <v>662486</v>
      </c>
      <c r="F57" s="23">
        <f>E57/($B57*135*24)</f>
        <v>0.74353086419753089</v>
      </c>
      <c r="G57" s="22">
        <f>SUM(G48:G56)</f>
        <v>1296571</v>
      </c>
      <c r="H57" s="23">
        <f>G57/($B57*2*135*24)</f>
        <v>0.72759315375982048</v>
      </c>
      <c r="I57" s="22">
        <f>SUM(I48:I56)</f>
        <v>247133.71899999998</v>
      </c>
      <c r="J57" s="23">
        <f>I57/($B57*50*24)</f>
        <v>0.74889005757575755</v>
      </c>
      <c r="K57" s="22">
        <f>SUM(K48:K56)</f>
        <v>269492.08</v>
      </c>
      <c r="L57" s="23">
        <f>K57/($B57*50*24)</f>
        <v>0.81664266666666674</v>
      </c>
      <c r="M57" s="22">
        <f>SUM(M48:M56)</f>
        <v>516625.799</v>
      </c>
      <c r="N57" s="23">
        <f>M57/($B57*2*50*24)</f>
        <v>0.78276636212121209</v>
      </c>
      <c r="O57" s="22">
        <f>SUM(O48:O56)</f>
        <v>175700</v>
      </c>
      <c r="P57" s="23">
        <f>O57/($B57*30*24)</f>
        <v>0.88737373737373737</v>
      </c>
      <c r="Q57" s="22">
        <f>SUM(Q48:Q56)</f>
        <v>167743</v>
      </c>
      <c r="R57" s="23">
        <f>Q57/($B57*30*24)</f>
        <v>0.84718686868686865</v>
      </c>
      <c r="S57" s="22">
        <f>SUM(S48:S56)</f>
        <v>343443</v>
      </c>
      <c r="T57" s="23">
        <f>S57/($B57*2*30*24)</f>
        <v>0.86728030303030301</v>
      </c>
      <c r="U57" s="22">
        <f>SUM(U48:U56)</f>
        <v>239082.5</v>
      </c>
      <c r="V57" s="23">
        <f>U57/($B57*300*24)</f>
        <v>0.12074873737373737</v>
      </c>
      <c r="W57" s="22">
        <f>SUM(W48:W56)</f>
        <v>18199.582999999995</v>
      </c>
      <c r="X57" s="23">
        <f>W57/($B57*15*24)</f>
        <v>0.18383417171717167</v>
      </c>
    </row>
  </sheetData>
  <mergeCells count="17">
    <mergeCell ref="A2:B3"/>
    <mergeCell ref="I2:N2"/>
    <mergeCell ref="I3:J3"/>
    <mergeCell ref="K3:L3"/>
    <mergeCell ref="M3:N3"/>
    <mergeCell ref="C2:H2"/>
    <mergeCell ref="C3:D3"/>
    <mergeCell ref="E3:F3"/>
    <mergeCell ref="G3:H3"/>
    <mergeCell ref="W2:X2"/>
    <mergeCell ref="W3:X3"/>
    <mergeCell ref="O2:T2"/>
    <mergeCell ref="O3:P3"/>
    <mergeCell ref="Q3:R3"/>
    <mergeCell ref="S3:T3"/>
    <mergeCell ref="U2:V2"/>
    <mergeCell ref="U3:V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dhawal.vanjari@rkassociate.org</cp:lastModifiedBy>
  <cp:revision/>
  <dcterms:created xsi:type="dcterms:W3CDTF">2006-09-16T00:00:00Z</dcterms:created>
  <dcterms:modified xsi:type="dcterms:W3CDTF">2024-02-27T09:23:24Z</dcterms:modified>
  <cp:category/>
  <cp:contentStatus/>
</cp:coreProperties>
</file>