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19440" windowHeight="11160"/>
  </bookViews>
  <sheets>
    <sheet name="2X50 MW 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3" i="4" l="1"/>
  <c r="F213" i="4"/>
  <c r="F212" i="4" l="1"/>
  <c r="L220" i="4"/>
  <c r="B220" i="4"/>
  <c r="C220" i="4" s="1"/>
  <c r="M212" i="4"/>
  <c r="M211" i="4"/>
  <c r="F211" i="4"/>
  <c r="F210" i="4"/>
  <c r="Q209" i="4"/>
  <c r="Q210" i="4"/>
  <c r="I220" i="4"/>
  <c r="J220" i="4" s="1"/>
  <c r="N210" i="4"/>
  <c r="M210" i="4"/>
  <c r="F209" i="4"/>
  <c r="M220" i="4" l="1"/>
  <c r="P209" i="4"/>
  <c r="S209" i="4"/>
  <c r="M209" i="4"/>
  <c r="M208" i="4"/>
  <c r="F208" i="4"/>
  <c r="T209" i="4" l="1"/>
  <c r="N208" i="4"/>
  <c r="G208" i="4"/>
  <c r="E220" i="4"/>
  <c r="S219" i="4"/>
  <c r="R219" i="4"/>
  <c r="P219" i="4"/>
  <c r="Q219" i="4" s="1"/>
  <c r="N219" i="4"/>
  <c r="G219" i="4"/>
  <c r="U219" i="4" s="1"/>
  <c r="S218" i="4"/>
  <c r="R218" i="4"/>
  <c r="P218" i="4"/>
  <c r="Q218" i="4" s="1"/>
  <c r="N218" i="4"/>
  <c r="G218" i="4"/>
  <c r="S217" i="4"/>
  <c r="R217" i="4"/>
  <c r="P217" i="4"/>
  <c r="Q217" i="4" s="1"/>
  <c r="N217" i="4"/>
  <c r="G217" i="4"/>
  <c r="S216" i="4"/>
  <c r="R216" i="4"/>
  <c r="P216" i="4"/>
  <c r="Q216" i="4" s="1"/>
  <c r="N216" i="4"/>
  <c r="G216" i="4"/>
  <c r="S215" i="4"/>
  <c r="R215" i="4"/>
  <c r="P215" i="4"/>
  <c r="Q215" i="4" s="1"/>
  <c r="N215" i="4"/>
  <c r="G215" i="4"/>
  <c r="S214" i="4"/>
  <c r="R214" i="4"/>
  <c r="P214" i="4"/>
  <c r="Q214" i="4" s="1"/>
  <c r="N214" i="4"/>
  <c r="G214" i="4"/>
  <c r="S213" i="4"/>
  <c r="T213" i="4" s="1"/>
  <c r="R213" i="4"/>
  <c r="P213" i="4"/>
  <c r="Q213" i="4" s="1"/>
  <c r="N213" i="4"/>
  <c r="G213" i="4"/>
  <c r="S212" i="4"/>
  <c r="R212" i="4"/>
  <c r="P212" i="4"/>
  <c r="Q212" i="4" s="1"/>
  <c r="N212" i="4"/>
  <c r="G212" i="4"/>
  <c r="S211" i="4"/>
  <c r="R211" i="4"/>
  <c r="P211" i="4"/>
  <c r="Q211" i="4" s="1"/>
  <c r="N211" i="4"/>
  <c r="G211" i="4"/>
  <c r="S210" i="4"/>
  <c r="R210" i="4"/>
  <c r="P210" i="4"/>
  <c r="G210" i="4"/>
  <c r="R209" i="4"/>
  <c r="N209" i="4"/>
  <c r="G209" i="4"/>
  <c r="S208" i="4"/>
  <c r="R208" i="4"/>
  <c r="P208" i="4"/>
  <c r="Q208" i="4" s="1"/>
  <c r="U215" i="4" l="1"/>
  <c r="F220" i="4"/>
  <c r="T211" i="4"/>
  <c r="U213" i="4"/>
  <c r="U208" i="4"/>
  <c r="U210" i="4"/>
  <c r="U212" i="4"/>
  <c r="T212" i="4"/>
  <c r="U214" i="4"/>
  <c r="U209" i="4"/>
  <c r="U211" i="4"/>
  <c r="U217" i="4"/>
  <c r="T214" i="4"/>
  <c r="U218" i="4"/>
  <c r="N220" i="4"/>
  <c r="U216" i="4"/>
  <c r="T208" i="4"/>
  <c r="T210" i="4"/>
  <c r="T215" i="4"/>
  <c r="T216" i="4"/>
  <c r="T217" i="4"/>
  <c r="T218" i="4"/>
  <c r="T219" i="4"/>
  <c r="G220" i="4"/>
  <c r="P220" i="4"/>
  <c r="Q220" i="4" s="1"/>
  <c r="S220" i="4"/>
  <c r="S200" i="4"/>
  <c r="I201" i="4"/>
  <c r="B201" i="4"/>
  <c r="E201" i="4"/>
  <c r="F201" i="4" s="1"/>
  <c r="U220" i="4" l="1"/>
  <c r="T220" i="4"/>
  <c r="J201" i="4"/>
  <c r="C201" i="4"/>
  <c r="R200" i="4"/>
  <c r="N200" i="4"/>
  <c r="G200" i="4"/>
  <c r="N199" i="4"/>
  <c r="G199" i="4"/>
  <c r="L201" i="4" l="1"/>
  <c r="M201" i="4" s="1"/>
  <c r="U200" i="4"/>
  <c r="P200" i="4"/>
  <c r="U199" i="4"/>
  <c r="S199" i="4"/>
  <c r="R199" i="4"/>
  <c r="P199" i="4"/>
  <c r="Q199" i="4" s="1"/>
  <c r="S198" i="4"/>
  <c r="T198" i="4" s="1"/>
  <c r="R198" i="4"/>
  <c r="P198" i="4"/>
  <c r="Q198" i="4" s="1"/>
  <c r="N198" i="4"/>
  <c r="G198" i="4"/>
  <c r="S197" i="4"/>
  <c r="R197" i="4"/>
  <c r="P197" i="4"/>
  <c r="Q197" i="4" s="1"/>
  <c r="M197" i="4"/>
  <c r="N197" i="4" s="1"/>
  <c r="F197" i="4"/>
  <c r="G197" i="4" s="1"/>
  <c r="S196" i="4"/>
  <c r="R196" i="4"/>
  <c r="P196" i="4"/>
  <c r="Q196" i="4" s="1"/>
  <c r="N196" i="4"/>
  <c r="F196" i="4"/>
  <c r="G196" i="4" s="1"/>
  <c r="S195" i="4"/>
  <c r="T195" i="4" s="1"/>
  <c r="R195" i="4"/>
  <c r="P195" i="4"/>
  <c r="Q195" i="4" s="1"/>
  <c r="N195" i="4"/>
  <c r="G195" i="4"/>
  <c r="S194" i="4"/>
  <c r="T194" i="4" s="1"/>
  <c r="R194" i="4"/>
  <c r="P194" i="4"/>
  <c r="Q194" i="4" s="1"/>
  <c r="N194" i="4"/>
  <c r="G194" i="4"/>
  <c r="S193" i="4"/>
  <c r="R193" i="4"/>
  <c r="P193" i="4"/>
  <c r="Q193" i="4" s="1"/>
  <c r="N193" i="4"/>
  <c r="G193" i="4"/>
  <c r="S192" i="4"/>
  <c r="R192" i="4"/>
  <c r="P192" i="4"/>
  <c r="Q192" i="4" s="1"/>
  <c r="N192" i="4"/>
  <c r="F192" i="4"/>
  <c r="G192" i="4" s="1"/>
  <c r="S191" i="4"/>
  <c r="T191" i="4" s="1"/>
  <c r="R191" i="4"/>
  <c r="P191" i="4"/>
  <c r="Q191" i="4" s="1"/>
  <c r="N191" i="4"/>
  <c r="G191" i="4"/>
  <c r="S190" i="4"/>
  <c r="T190" i="4" s="1"/>
  <c r="R190" i="4"/>
  <c r="P190" i="4"/>
  <c r="Q190" i="4" s="1"/>
  <c r="N190" i="4"/>
  <c r="G190" i="4"/>
  <c r="S189" i="4"/>
  <c r="R189" i="4"/>
  <c r="P189" i="4"/>
  <c r="N189" i="4"/>
  <c r="G189" i="4"/>
  <c r="I182" i="4"/>
  <c r="B182" i="4"/>
  <c r="C182" i="4" s="1"/>
  <c r="S181" i="4"/>
  <c r="R181" i="4"/>
  <c r="P181" i="4"/>
  <c r="Q181" i="4" s="1"/>
  <c r="N181" i="4"/>
  <c r="G181" i="4"/>
  <c r="S180" i="4"/>
  <c r="R180" i="4"/>
  <c r="P180" i="4"/>
  <c r="Q180" i="4" s="1"/>
  <c r="N180" i="4"/>
  <c r="G180" i="4"/>
  <c r="R179" i="4"/>
  <c r="P179" i="4"/>
  <c r="Q179" i="4" s="1"/>
  <c r="N179" i="4"/>
  <c r="L179" i="4"/>
  <c r="G179" i="4"/>
  <c r="E179" i="4"/>
  <c r="S179" i="4" s="1"/>
  <c r="R178" i="4"/>
  <c r="P178" i="4"/>
  <c r="Q178" i="4" s="1"/>
  <c r="N178" i="4"/>
  <c r="L178" i="4"/>
  <c r="G178" i="4"/>
  <c r="E178" i="4"/>
  <c r="R177" i="4"/>
  <c r="P177" i="4"/>
  <c r="Q177" i="4" s="1"/>
  <c r="N177" i="4"/>
  <c r="L177" i="4"/>
  <c r="S177" i="4" s="1"/>
  <c r="G177" i="4"/>
  <c r="E177" i="4"/>
  <c r="R176" i="4"/>
  <c r="P176" i="4"/>
  <c r="Q176" i="4" s="1"/>
  <c r="N176" i="4"/>
  <c r="L176" i="4"/>
  <c r="S176" i="4" s="1"/>
  <c r="G176" i="4"/>
  <c r="E176" i="4"/>
  <c r="R175" i="4"/>
  <c r="P175" i="4"/>
  <c r="Q175" i="4" s="1"/>
  <c r="N175" i="4"/>
  <c r="L175" i="4"/>
  <c r="S175" i="4" s="1"/>
  <c r="G175" i="4"/>
  <c r="E175" i="4"/>
  <c r="R174" i="4"/>
  <c r="P174" i="4"/>
  <c r="Q174" i="4" s="1"/>
  <c r="N174" i="4"/>
  <c r="L174" i="4"/>
  <c r="S174" i="4" s="1"/>
  <c r="G174" i="4"/>
  <c r="E174" i="4"/>
  <c r="R173" i="4"/>
  <c r="P173" i="4"/>
  <c r="Q173" i="4" s="1"/>
  <c r="N173" i="4"/>
  <c r="L173" i="4"/>
  <c r="S173" i="4" s="1"/>
  <c r="G173" i="4"/>
  <c r="E173" i="4"/>
  <c r="R172" i="4"/>
  <c r="P172" i="4"/>
  <c r="Q172" i="4" s="1"/>
  <c r="N172" i="4"/>
  <c r="L172" i="4"/>
  <c r="S172" i="4" s="1"/>
  <c r="G172" i="4"/>
  <c r="E172" i="4"/>
  <c r="R171" i="4"/>
  <c r="P171" i="4"/>
  <c r="Q171" i="4" s="1"/>
  <c r="N171" i="4"/>
  <c r="L171" i="4"/>
  <c r="S171" i="4" s="1"/>
  <c r="G171" i="4"/>
  <c r="E171" i="4"/>
  <c r="R170" i="4"/>
  <c r="P170" i="4"/>
  <c r="N170" i="4"/>
  <c r="L170" i="4"/>
  <c r="L182" i="4" s="1"/>
  <c r="G170" i="4"/>
  <c r="E170" i="4"/>
  <c r="K163" i="4"/>
  <c r="I163" i="4"/>
  <c r="J163" i="4" s="1"/>
  <c r="D163" i="4"/>
  <c r="B163" i="4"/>
  <c r="C163" i="4" s="1"/>
  <c r="P162" i="4"/>
  <c r="N162" i="4"/>
  <c r="L162" i="4"/>
  <c r="G162" i="4"/>
  <c r="U162" i="4" s="1"/>
  <c r="E162" i="4"/>
  <c r="S162" i="4" s="1"/>
  <c r="P161" i="4"/>
  <c r="N161" i="4"/>
  <c r="L161" i="4"/>
  <c r="G161" i="4"/>
  <c r="E161" i="4"/>
  <c r="S161" i="4" s="1"/>
  <c r="P160" i="4"/>
  <c r="N160" i="4"/>
  <c r="L160" i="4"/>
  <c r="G160" i="4"/>
  <c r="E160" i="4"/>
  <c r="S160" i="4" s="1"/>
  <c r="S159" i="4"/>
  <c r="P159" i="4"/>
  <c r="N159" i="4"/>
  <c r="L159" i="4"/>
  <c r="G159" i="4"/>
  <c r="U159" i="4" s="1"/>
  <c r="E159" i="4"/>
  <c r="P158" i="4"/>
  <c r="N158" i="4"/>
  <c r="L158" i="4"/>
  <c r="G158" i="4"/>
  <c r="E158" i="4"/>
  <c r="P157" i="4"/>
  <c r="N157" i="4"/>
  <c r="L157" i="4"/>
  <c r="G157" i="4"/>
  <c r="U157" i="4" s="1"/>
  <c r="E157" i="4"/>
  <c r="S157" i="4" s="1"/>
  <c r="P156" i="4"/>
  <c r="N156" i="4"/>
  <c r="L156" i="4"/>
  <c r="G156" i="4"/>
  <c r="U156" i="4" s="1"/>
  <c r="E156" i="4"/>
  <c r="P155" i="4"/>
  <c r="N155" i="4"/>
  <c r="L155" i="4"/>
  <c r="G155" i="4"/>
  <c r="E155" i="4"/>
  <c r="S155" i="4" s="1"/>
  <c r="P154" i="4"/>
  <c r="N154" i="4"/>
  <c r="L154" i="4"/>
  <c r="G154" i="4"/>
  <c r="U154" i="4" s="1"/>
  <c r="E154" i="4"/>
  <c r="S154" i="4" s="1"/>
  <c r="P153" i="4"/>
  <c r="N153" i="4"/>
  <c r="L153" i="4"/>
  <c r="G153" i="4"/>
  <c r="E153" i="4"/>
  <c r="S153" i="4" s="1"/>
  <c r="N152" i="4"/>
  <c r="L152" i="4"/>
  <c r="G152" i="4"/>
  <c r="E152" i="4"/>
  <c r="R151" i="4"/>
  <c r="R163" i="4" s="1"/>
  <c r="N151" i="4"/>
  <c r="L151" i="4"/>
  <c r="G151" i="4"/>
  <c r="E151" i="4"/>
  <c r="K144" i="4"/>
  <c r="I144" i="4"/>
  <c r="J144" i="4" s="1"/>
  <c r="B144" i="4"/>
  <c r="C144" i="4" s="1"/>
  <c r="R143" i="4"/>
  <c r="P143" i="4"/>
  <c r="N143" i="4"/>
  <c r="L143" i="4"/>
  <c r="G143" i="4"/>
  <c r="U143" i="4" s="1"/>
  <c r="E143" i="4"/>
  <c r="R142" i="4"/>
  <c r="P142" i="4"/>
  <c r="N142" i="4"/>
  <c r="L142" i="4"/>
  <c r="G142" i="4"/>
  <c r="E142" i="4"/>
  <c r="R141" i="4"/>
  <c r="P141" i="4"/>
  <c r="N141" i="4"/>
  <c r="L141" i="4"/>
  <c r="G141" i="4"/>
  <c r="U141" i="4" s="1"/>
  <c r="E141" i="4"/>
  <c r="R140" i="4"/>
  <c r="P140" i="4"/>
  <c r="N140" i="4"/>
  <c r="L140" i="4"/>
  <c r="G140" i="4"/>
  <c r="E140" i="4"/>
  <c r="R139" i="4"/>
  <c r="P139" i="4"/>
  <c r="N139" i="4"/>
  <c r="L139" i="4"/>
  <c r="G139" i="4"/>
  <c r="U139" i="4" s="1"/>
  <c r="E139" i="4"/>
  <c r="R138" i="4"/>
  <c r="P138" i="4"/>
  <c r="N138" i="4"/>
  <c r="L138" i="4"/>
  <c r="G138" i="4"/>
  <c r="E138" i="4"/>
  <c r="U137" i="4"/>
  <c r="R137" i="4"/>
  <c r="P137" i="4"/>
  <c r="N137" i="4"/>
  <c r="L137" i="4"/>
  <c r="G137" i="4"/>
  <c r="E137" i="4"/>
  <c r="R136" i="4"/>
  <c r="P136" i="4"/>
  <c r="N136" i="4"/>
  <c r="L136" i="4"/>
  <c r="G136" i="4"/>
  <c r="U136" i="4" s="1"/>
  <c r="E136" i="4"/>
  <c r="R135" i="4"/>
  <c r="P135" i="4"/>
  <c r="N135" i="4"/>
  <c r="L135" i="4"/>
  <c r="G135" i="4"/>
  <c r="E135" i="4"/>
  <c r="R134" i="4"/>
  <c r="P134" i="4"/>
  <c r="N134" i="4"/>
  <c r="L134" i="4"/>
  <c r="G134" i="4"/>
  <c r="U134" i="4" s="1"/>
  <c r="E134" i="4"/>
  <c r="R133" i="4"/>
  <c r="P133" i="4"/>
  <c r="N133" i="4"/>
  <c r="L133" i="4"/>
  <c r="G133" i="4"/>
  <c r="U133" i="4" s="1"/>
  <c r="E133" i="4"/>
  <c r="R132" i="4"/>
  <c r="P132" i="4"/>
  <c r="N132" i="4"/>
  <c r="L132" i="4"/>
  <c r="G132" i="4"/>
  <c r="E132" i="4"/>
  <c r="M124" i="4"/>
  <c r="K124" i="4"/>
  <c r="F124" i="4"/>
  <c r="D124" i="4"/>
  <c r="U123" i="4"/>
  <c r="R123" i="4"/>
  <c r="U122" i="4"/>
  <c r="R122" i="4"/>
  <c r="U121" i="4"/>
  <c r="R121" i="4"/>
  <c r="U120" i="4"/>
  <c r="R120" i="4"/>
  <c r="U119" i="4"/>
  <c r="R119" i="4"/>
  <c r="U118" i="4"/>
  <c r="R118" i="4"/>
  <c r="U117" i="4"/>
  <c r="R117" i="4"/>
  <c r="U116" i="4"/>
  <c r="R116" i="4"/>
  <c r="U115" i="4"/>
  <c r="R115" i="4"/>
  <c r="U114" i="4"/>
  <c r="R114" i="4"/>
  <c r="U113" i="4"/>
  <c r="R113" i="4"/>
  <c r="U112" i="4"/>
  <c r="U124" i="4" s="1"/>
  <c r="T124" i="4" s="1"/>
  <c r="R112" i="4"/>
  <c r="T104" i="4"/>
  <c r="M104" i="4"/>
  <c r="K104" i="4"/>
  <c r="J104" i="4"/>
  <c r="F104" i="4"/>
  <c r="D104" i="4"/>
  <c r="R103" i="4"/>
  <c r="R102" i="4"/>
  <c r="R101" i="4"/>
  <c r="R100" i="4"/>
  <c r="R99" i="4"/>
  <c r="R98" i="4"/>
  <c r="R97" i="4"/>
  <c r="R96" i="4"/>
  <c r="R95" i="4"/>
  <c r="R94" i="4"/>
  <c r="R93" i="4"/>
  <c r="R92" i="4"/>
  <c r="Q84" i="4"/>
  <c r="K84" i="4"/>
  <c r="I84" i="4"/>
  <c r="J84" i="4" s="1"/>
  <c r="F84" i="4"/>
  <c r="D84" i="4"/>
  <c r="C84" i="4"/>
  <c r="R83" i="4"/>
  <c r="P83" i="4"/>
  <c r="N83" i="4"/>
  <c r="U83" i="4" s="1"/>
  <c r="R82" i="4"/>
  <c r="P82" i="4"/>
  <c r="N82" i="4"/>
  <c r="U82" i="4" s="1"/>
  <c r="R81" i="4"/>
  <c r="P81" i="4"/>
  <c r="N81" i="4"/>
  <c r="U81" i="4" s="1"/>
  <c r="R80" i="4"/>
  <c r="P80" i="4"/>
  <c r="P84" i="4" s="1"/>
  <c r="N80" i="4"/>
  <c r="U80" i="4" s="1"/>
  <c r="N79" i="4"/>
  <c r="N78" i="4"/>
  <c r="N77" i="4"/>
  <c r="N76" i="4"/>
  <c r="N75" i="4"/>
  <c r="N74" i="4"/>
  <c r="N73" i="4"/>
  <c r="N72" i="4"/>
  <c r="T64" i="4"/>
  <c r="R64" i="4"/>
  <c r="F64" i="4"/>
  <c r="D64" i="4"/>
  <c r="T59" i="4"/>
  <c r="F59" i="4"/>
  <c r="T44" i="4"/>
  <c r="R44" i="4"/>
  <c r="Q44" i="4"/>
  <c r="F44" i="4"/>
  <c r="D44" i="4"/>
  <c r="T26" i="4"/>
  <c r="R26" i="4"/>
  <c r="Q26" i="4"/>
  <c r="F26" i="4"/>
  <c r="D26" i="4"/>
  <c r="C26" i="4"/>
  <c r="T14" i="4"/>
  <c r="F14" i="4"/>
  <c r="U8" i="4"/>
  <c r="R8" i="4"/>
  <c r="P8" i="4"/>
  <c r="T8" i="4" s="1"/>
  <c r="G8" i="4"/>
  <c r="D8" i="4"/>
  <c r="B8" i="4"/>
  <c r="E163" i="4" l="1"/>
  <c r="N182" i="4"/>
  <c r="S170" i="4"/>
  <c r="S182" i="4" s="1"/>
  <c r="U180" i="4"/>
  <c r="Q200" i="4"/>
  <c r="T200" i="4"/>
  <c r="F8" i="4"/>
  <c r="R104" i="4"/>
  <c r="U138" i="4"/>
  <c r="U140" i="4"/>
  <c r="U151" i="4"/>
  <c r="S152" i="4"/>
  <c r="P163" i="4"/>
  <c r="U155" i="4"/>
  <c r="S158" i="4"/>
  <c r="U160" i="4"/>
  <c r="E182" i="4"/>
  <c r="P182" i="4"/>
  <c r="S178" i="4"/>
  <c r="U179" i="4"/>
  <c r="T192" i="4"/>
  <c r="T196" i="4"/>
  <c r="R124" i="4"/>
  <c r="U135" i="4"/>
  <c r="U142" i="4"/>
  <c r="L163" i="4"/>
  <c r="U153" i="4"/>
  <c r="S156" i="4"/>
  <c r="U158" i="4"/>
  <c r="U161" i="4"/>
  <c r="U170" i="4"/>
  <c r="Q170" i="4"/>
  <c r="U171" i="4"/>
  <c r="U172" i="4"/>
  <c r="U173" i="4"/>
  <c r="U174" i="4"/>
  <c r="U175" i="4"/>
  <c r="U176" i="4"/>
  <c r="U177" i="4"/>
  <c r="U178" i="4"/>
  <c r="U181" i="4"/>
  <c r="T189" i="4"/>
  <c r="T193" i="4"/>
  <c r="T197" i="4"/>
  <c r="T199" i="4"/>
  <c r="C8" i="4"/>
  <c r="N84" i="4"/>
  <c r="M84" i="4" s="1"/>
  <c r="R84" i="4"/>
  <c r="G144" i="4"/>
  <c r="N144" i="4"/>
  <c r="M144" i="4" s="1"/>
  <c r="T180" i="4"/>
  <c r="T181" i="4"/>
  <c r="P144" i="4"/>
  <c r="F144" i="4"/>
  <c r="G163" i="4"/>
  <c r="F163" i="4" s="1"/>
  <c r="N163" i="4"/>
  <c r="M163" i="4" s="1"/>
  <c r="P201" i="4"/>
  <c r="Q201" i="4" s="1"/>
  <c r="U193" i="4"/>
  <c r="U194" i="4"/>
  <c r="U195" i="4"/>
  <c r="N201" i="4"/>
  <c r="S201" i="4"/>
  <c r="T201" i="4" s="1"/>
  <c r="Q144" i="4"/>
  <c r="U192" i="4"/>
  <c r="U84" i="4"/>
  <c r="T84" i="4" s="1"/>
  <c r="Q163" i="4"/>
  <c r="Q182" i="4"/>
  <c r="M182" i="4"/>
  <c r="G201" i="4"/>
  <c r="U197" i="4"/>
  <c r="Q8" i="4"/>
  <c r="U132" i="4"/>
  <c r="U144" i="4" s="1"/>
  <c r="S151" i="4"/>
  <c r="T170" i="4"/>
  <c r="T171" i="4"/>
  <c r="T172" i="4"/>
  <c r="T173" i="4"/>
  <c r="T174" i="4"/>
  <c r="T175" i="4"/>
  <c r="T176" i="4"/>
  <c r="T177" i="4"/>
  <c r="T178" i="4"/>
  <c r="T179" i="4"/>
  <c r="G182" i="4"/>
  <c r="F182" i="4" s="1"/>
  <c r="J182" i="4"/>
  <c r="Q189" i="4"/>
  <c r="U189" i="4"/>
  <c r="U190" i="4"/>
  <c r="U191" i="4"/>
  <c r="U196" i="4"/>
  <c r="U198" i="4"/>
  <c r="U152" i="4"/>
  <c r="U163" i="4" s="1"/>
  <c r="T163" i="4" s="1"/>
  <c r="U182" i="4" l="1"/>
  <c r="T182" i="4" s="1"/>
  <c r="S163" i="4"/>
  <c r="T144" i="4"/>
  <c r="U201" i="4"/>
</calcChain>
</file>

<file path=xl/sharedStrings.xml><?xml version="1.0" encoding="utf-8"?>
<sst xmlns="http://schemas.openxmlformats.org/spreadsheetml/2006/main" count="338" uniqueCount="32">
  <si>
    <t>POWER GENERATION DATA  - COD TO TILL DATE</t>
  </si>
  <si>
    <t xml:space="preserve">Month </t>
  </si>
  <si>
    <t>Gen. (MU)</t>
  </si>
  <si>
    <t>PLF (%)</t>
  </si>
  <si>
    <t>APC (%)</t>
  </si>
  <si>
    <t>Net Gen. (MU)</t>
  </si>
  <si>
    <t>PAF(%)</t>
  </si>
  <si>
    <t>Unit -2</t>
  </si>
  <si>
    <t>Station</t>
  </si>
  <si>
    <t>FY-TOTAL/
AVARAGE</t>
  </si>
  <si>
    <t>Plant Name : 2x50 MW ACBIL                                                                                                                          U # 01 DATE OF COMMERCIAL OPERATION COD - 27 Feb 2013</t>
  </si>
  <si>
    <t xml:space="preserve">                                                                                                                                                                                 U # 02 DATE OF COMMERCIAL OPERATION COD - 09 Dec 2016</t>
  </si>
  <si>
    <t>Unit -1  (FY 12-13)</t>
  </si>
  <si>
    <t>Unit -1  (FY 13-14)</t>
  </si>
  <si>
    <t>Project not started</t>
  </si>
  <si>
    <t>Plant Name : 2x50 MW ACBIL                                                                                         U # 01 DATE OF COMMERCIAL OPERATION COD - 27 Feb 2013</t>
  </si>
  <si>
    <t xml:space="preserve">                                                                                                                                                                                             U # 02 DATE OF COMMERCIAL OPERATION COD - 09 Dec 2016</t>
  </si>
  <si>
    <t>Unit -1  (FY 14-15)</t>
  </si>
  <si>
    <t>Not Comissioned</t>
  </si>
  <si>
    <t>Unit -1  (FY 15-16)</t>
  </si>
  <si>
    <t>Unit -1  (FY 16-17)</t>
  </si>
  <si>
    <t>Unit -1  (FY 17-18)</t>
  </si>
  <si>
    <t>Unit -1  (FY 18-19)</t>
  </si>
  <si>
    <t>Plant Name : 2x50 MW ACBIL                                                                                                             U # 01 DATE OF COMMERCIAL OPERATION COD - 27 Feb 2013</t>
  </si>
  <si>
    <t xml:space="preserve">                                                                                                                                                                   U # 02 DATE OF COMMERCIAL OPERATION COD - 09 Dec 2016</t>
  </si>
  <si>
    <t>Unit -1  (FY 19-20)</t>
  </si>
  <si>
    <t>AUX( MU)</t>
  </si>
  <si>
    <t>Unit -1  (FY 20-21)</t>
  </si>
  <si>
    <t>Unit -1  (FY 21-22)</t>
  </si>
  <si>
    <t>Unit -1  (FY 22-23)</t>
  </si>
  <si>
    <t>Unit -1  (FY 23-24)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</si>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</sst>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2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1" xfId="2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2" fontId="6" fillId="0" borderId="6" xfId="0" applyNumberFormat="1" applyFont="1" applyBorder="1" applyAlignment="1">
      <alignment horizontal="center"/>
    </xf>
    <xf numFmtId="17" fontId="0" fillId="0" borderId="5" xfId="0" applyNumberForma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 vertical="center"/>
    </xf>
    <xf numFmtId="17" fontId="4" fillId="0" borderId="4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" fontId="4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17" fontId="0" fillId="0" borderId="4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" fontId="0" fillId="0" borderId="1" xfId="0" applyNumberFormat="1" applyBorder="1" applyAlignment="1">
      <alignment horizont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2" fontId="8" fillId="2" borderId="14" xfId="0" applyNumberFormat="1" applyFont="1" applyFill="1" applyBorder="1" applyAlignment="1">
      <alignment horizontal="center" vertical="center"/>
    </xf>
    <xf numFmtId="2" fontId="0" fillId="2" borderId="1" xfId="2" applyNumberFormat="1" applyFon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17" fontId="0" fillId="2" borderId="1" xfId="0" applyNumberForma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5" fillId="2" borderId="18" xfId="0" applyNumberFormat="1" applyFont="1" applyFill="1" applyBorder="1" applyAlignment="1">
      <alignment horizontal="center" vertical="center" wrapText="1" readingOrder="1"/>
    </xf>
    <xf numFmtId="2" fontId="5" fillId="2" borderId="14" xfId="0" applyNumberFormat="1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17" fontId="0" fillId="2" borderId="0" xfId="0" applyNumberForma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Normal" xfId="0" builtinId="0"/>
    <cellStyle name="Percent" xfId="2" builtinId="5"/>
    <cellStyle name="Percent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2"/>
  <sheetViews>
    <sheetView tabSelected="1" topLeftCell="A199" workbookViewId="0">
      <selection activeCell="H223" sqref="H223"/>
    </sheetView>
  </sheetViews>
  <sheetFormatPr defaultRowHeight="15" x14ac:dyDescent="0.25"/>
  <cols>
    <col min="1" max="1" width="11" customWidth="1"/>
    <col min="2" max="2" width="10" bestFit="1" customWidth="1"/>
    <col min="3" max="4" width="7.42578125" bestFit="1" customWidth="1"/>
    <col min="5" max="5" width="9.5703125" bestFit="1" customWidth="1"/>
    <col min="6" max="6" width="8" bestFit="1" customWidth="1"/>
    <col min="7" max="7" width="13.85546875" customWidth="1"/>
    <col min="8" max="8" width="10.42578125" customWidth="1"/>
    <col min="9" max="9" width="10" bestFit="1" customWidth="1"/>
    <col min="10" max="11" width="7.7109375" customWidth="1"/>
    <col min="12" max="12" width="9.5703125" bestFit="1" customWidth="1"/>
    <col min="13" max="13" width="8" bestFit="1" customWidth="1"/>
    <col min="14" max="14" width="12" customWidth="1"/>
    <col min="15" max="15" width="10.28515625" bestFit="1" customWidth="1"/>
    <col min="16" max="16" width="10" bestFit="1" customWidth="1"/>
    <col min="17" max="18" width="7.42578125" bestFit="1" customWidth="1"/>
    <col min="19" max="19" width="9.5703125" bestFit="1" customWidth="1"/>
    <col min="20" max="20" width="8" bestFit="1" customWidth="1"/>
    <col min="21" max="21" width="13.85546875" bestFit="1" customWidth="1"/>
  </cols>
  <sheetData>
    <row r="1" spans="1:21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x14ac:dyDescent="0.25">
      <c r="A2" s="63" t="s">
        <v>10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26.25" customHeight="1" x14ac:dyDescent="0.25">
      <c r="A3" s="57" t="s">
        <v>11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spans="1:21" x14ac:dyDescent="0.25">
      <c r="A4" s="64" t="s">
        <v>12</v>
      </c>
      <c r="B4" s="64"/>
      <c r="C4" s="64"/>
      <c r="D4" s="64"/>
      <c r="E4" s="64"/>
      <c r="F4" s="64"/>
      <c r="G4" s="64"/>
      <c r="H4" s="64" t="s">
        <v>7</v>
      </c>
      <c r="I4" s="64"/>
      <c r="J4" s="64"/>
      <c r="K4" s="64"/>
      <c r="L4" s="64"/>
      <c r="M4" s="64"/>
      <c r="N4" s="64"/>
      <c r="O4" s="64" t="s">
        <v>8</v>
      </c>
      <c r="P4" s="64"/>
      <c r="Q4" s="64"/>
      <c r="R4" s="64"/>
      <c r="S4" s="64"/>
      <c r="T4" s="64"/>
      <c r="U4" s="64"/>
    </row>
    <row r="5" spans="1:21" x14ac:dyDescent="0.25">
      <c r="A5" s="4" t="s">
        <v>1</v>
      </c>
      <c r="B5" t="s">
        <v>2</v>
      </c>
      <c r="C5" s="4" t="s">
        <v>3</v>
      </c>
      <c r="D5" s="4" t="s">
        <v>6</v>
      </c>
      <c r="E5" s="4"/>
      <c r="F5" s="4" t="s">
        <v>4</v>
      </c>
      <c r="G5" s="4" t="s">
        <v>5</v>
      </c>
      <c r="H5" s="4" t="s">
        <v>1</v>
      </c>
      <c r="I5" s="4" t="s">
        <v>2</v>
      </c>
      <c r="J5" s="4" t="s">
        <v>3</v>
      </c>
      <c r="K5" s="4" t="s">
        <v>6</v>
      </c>
      <c r="L5" s="4"/>
      <c r="M5" s="4" t="s">
        <v>4</v>
      </c>
      <c r="N5" s="4" t="s">
        <v>5</v>
      </c>
      <c r="O5" s="4" t="s">
        <v>1</v>
      </c>
      <c r="P5" s="4" t="s">
        <v>2</v>
      </c>
      <c r="Q5" s="4" t="s">
        <v>3</v>
      </c>
      <c r="R5" s="4" t="s">
        <v>6</v>
      </c>
      <c r="S5" s="4"/>
      <c r="T5" s="4" t="s">
        <v>4</v>
      </c>
      <c r="U5" s="4" t="s">
        <v>5</v>
      </c>
    </row>
    <row r="6" spans="1:21" x14ac:dyDescent="0.25">
      <c r="A6" s="5">
        <v>41306</v>
      </c>
      <c r="B6" s="6">
        <v>1.1000000000000001</v>
      </c>
      <c r="C6" s="7">
        <v>4.7078035714285758</v>
      </c>
      <c r="D6" s="7">
        <v>75</v>
      </c>
      <c r="E6" s="7"/>
      <c r="F6" s="8">
        <v>16.63</v>
      </c>
      <c r="G6" s="7">
        <v>0.92</v>
      </c>
      <c r="H6" s="9"/>
      <c r="I6" s="9"/>
      <c r="J6" s="9"/>
      <c r="K6" s="9"/>
      <c r="L6" s="9"/>
      <c r="M6" s="9"/>
      <c r="N6" s="9"/>
      <c r="O6" s="5">
        <v>41671</v>
      </c>
      <c r="P6" s="6">
        <v>1.1000000000000001</v>
      </c>
      <c r="Q6" s="7">
        <v>4.7078035714285758</v>
      </c>
      <c r="R6" s="7">
        <v>0.05</v>
      </c>
      <c r="S6" s="7"/>
      <c r="T6" s="8">
        <v>16.63</v>
      </c>
      <c r="U6" s="7">
        <v>0.92</v>
      </c>
    </row>
    <row r="7" spans="1:21" x14ac:dyDescent="0.25">
      <c r="A7" s="5">
        <v>41334</v>
      </c>
      <c r="B7" s="6">
        <v>14.48312</v>
      </c>
      <c r="C7" s="7">
        <v>38.93</v>
      </c>
      <c r="D7" s="7">
        <v>46.31</v>
      </c>
      <c r="E7" s="7"/>
      <c r="F7" s="8">
        <v>14.59</v>
      </c>
      <c r="G7" s="7">
        <v>12.369</v>
      </c>
      <c r="H7" s="9"/>
      <c r="I7" s="9"/>
      <c r="J7" s="9"/>
      <c r="K7" s="9"/>
      <c r="L7" s="9"/>
      <c r="M7" s="9"/>
      <c r="N7" s="9"/>
      <c r="O7" s="5">
        <v>41699</v>
      </c>
      <c r="P7" s="6">
        <v>14.48312</v>
      </c>
      <c r="Q7" s="7">
        <v>38.93</v>
      </c>
      <c r="R7" s="7">
        <v>46.31</v>
      </c>
      <c r="S7" s="7"/>
      <c r="T7" s="8">
        <v>14.59</v>
      </c>
      <c r="U7" s="7">
        <v>12.369</v>
      </c>
    </row>
    <row r="8" spans="1:21" ht="30" x14ac:dyDescent="0.25">
      <c r="A8" s="10" t="s">
        <v>9</v>
      </c>
      <c r="B8" s="6">
        <f>SUM(B6:B7)</f>
        <v>15.583119999999999</v>
      </c>
      <c r="C8" s="7">
        <f>(B8*100)/(1.2*33)</f>
        <v>39.351313131313127</v>
      </c>
      <c r="D8" s="7">
        <f>AVERAGE(D6:D7)</f>
        <v>60.655000000000001</v>
      </c>
      <c r="E8" s="7"/>
      <c r="F8" s="8">
        <f>(B8-G8)/B8*100</f>
        <v>14.72182720790188</v>
      </c>
      <c r="G8" s="7">
        <f>SUM(G6:G7)</f>
        <v>13.289</v>
      </c>
      <c r="H8" s="9"/>
      <c r="I8" s="9"/>
      <c r="J8" s="9"/>
      <c r="K8" s="9"/>
      <c r="L8" s="9"/>
      <c r="M8" s="9"/>
      <c r="N8" s="9"/>
      <c r="O8" s="10" t="s">
        <v>9</v>
      </c>
      <c r="P8" s="6">
        <f>SUM(P6:P7)</f>
        <v>15.583119999999999</v>
      </c>
      <c r="Q8" s="7">
        <f>(P8*100)/(1.2*33)</f>
        <v>39.351313131313127</v>
      </c>
      <c r="R8" s="7">
        <f>AVERAGE(R6:R7)</f>
        <v>23.18</v>
      </c>
      <c r="S8" s="7"/>
      <c r="T8" s="8">
        <f>(P8-U8)/P8*100</f>
        <v>14.72182720790188</v>
      </c>
      <c r="U8" s="7">
        <f>SUM(U6:U7)</f>
        <v>13.289</v>
      </c>
    </row>
    <row r="9" spans="1:21" x14ac:dyDescent="0.25">
      <c r="A9" s="62" t="s">
        <v>0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</row>
    <row r="10" spans="1:21" x14ac:dyDescent="0.25">
      <c r="A10" s="63" t="s">
        <v>10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spans="1:21" ht="26.25" customHeight="1" x14ac:dyDescent="0.25">
      <c r="A11" s="57" t="s">
        <v>11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spans="1:21" x14ac:dyDescent="0.25">
      <c r="A12" s="64" t="s">
        <v>13</v>
      </c>
      <c r="B12" s="64"/>
      <c r="C12" s="64"/>
      <c r="D12" s="64"/>
      <c r="E12" s="64"/>
      <c r="F12" s="64"/>
      <c r="G12" s="64"/>
      <c r="H12" s="64" t="s">
        <v>7</v>
      </c>
      <c r="I12" s="64"/>
      <c r="J12" s="64"/>
      <c r="K12" s="64"/>
      <c r="L12" s="64"/>
      <c r="M12" s="64"/>
      <c r="N12" s="64"/>
      <c r="O12" s="64" t="s">
        <v>8</v>
      </c>
      <c r="P12" s="64"/>
      <c r="Q12" s="64"/>
      <c r="R12" s="64"/>
      <c r="S12" s="64"/>
      <c r="T12" s="64"/>
      <c r="U12" s="64"/>
    </row>
    <row r="13" spans="1:21" x14ac:dyDescent="0.25">
      <c r="A13" s="4" t="s">
        <v>1</v>
      </c>
      <c r="B13" t="s">
        <v>2</v>
      </c>
      <c r="C13" s="4" t="s">
        <v>3</v>
      </c>
      <c r="D13" s="4" t="s">
        <v>6</v>
      </c>
      <c r="E13" s="4"/>
      <c r="F13" s="4" t="s">
        <v>4</v>
      </c>
      <c r="G13" s="4" t="s">
        <v>5</v>
      </c>
      <c r="H13" s="4" t="s">
        <v>1</v>
      </c>
      <c r="I13" s="4" t="s">
        <v>2</v>
      </c>
      <c r="J13" s="4" t="s">
        <v>3</v>
      </c>
      <c r="K13" s="4" t="s">
        <v>6</v>
      </c>
      <c r="L13" s="4"/>
      <c r="M13" s="4" t="s">
        <v>4</v>
      </c>
      <c r="N13" s="4" t="s">
        <v>5</v>
      </c>
      <c r="O13" s="4" t="s">
        <v>1</v>
      </c>
      <c r="P13" s="4" t="s">
        <v>2</v>
      </c>
      <c r="Q13" s="4" t="s">
        <v>3</v>
      </c>
      <c r="R13" s="4" t="s">
        <v>6</v>
      </c>
      <c r="S13" s="4"/>
      <c r="T13" s="4" t="s">
        <v>4</v>
      </c>
      <c r="U13" s="4" t="s">
        <v>5</v>
      </c>
    </row>
    <row r="14" spans="1:21" x14ac:dyDescent="0.25">
      <c r="A14" s="5">
        <v>41365</v>
      </c>
      <c r="B14" s="11">
        <v>22.195457999999999</v>
      </c>
      <c r="C14" s="7">
        <v>61.654050000000012</v>
      </c>
      <c r="D14" s="7">
        <v>66.680000000000007</v>
      </c>
      <c r="E14" s="7"/>
      <c r="F14" s="8">
        <f>0.137060474264599*100</f>
        <v>13.7060474264599</v>
      </c>
      <c r="G14" s="7">
        <v>19.153338000000009</v>
      </c>
      <c r="H14" s="65" t="s">
        <v>14</v>
      </c>
      <c r="I14" s="66"/>
      <c r="J14" s="66"/>
      <c r="K14" s="66"/>
      <c r="L14" s="66"/>
      <c r="M14" s="66"/>
      <c r="N14" s="67"/>
      <c r="O14" s="5">
        <v>41365</v>
      </c>
      <c r="P14" s="11">
        <v>22.195458000000006</v>
      </c>
      <c r="Q14" s="7">
        <v>61.654050000000012</v>
      </c>
      <c r="R14" s="7">
        <v>66.680000000000007</v>
      </c>
      <c r="S14" s="7"/>
      <c r="T14" s="8">
        <f>0.137060474264599*100</f>
        <v>13.7060474264599</v>
      </c>
      <c r="U14" s="7">
        <v>19.153338000000009</v>
      </c>
    </row>
    <row r="15" spans="1:21" x14ac:dyDescent="0.25">
      <c r="A15" s="5">
        <v>41395</v>
      </c>
      <c r="B15" s="11">
        <v>29.33</v>
      </c>
      <c r="C15" s="7">
        <v>78.844086021505376</v>
      </c>
      <c r="D15" s="7">
        <v>78.2</v>
      </c>
      <c r="E15" s="7"/>
      <c r="F15" s="8">
        <v>15.13</v>
      </c>
      <c r="G15" s="7">
        <v>24.892599999999998</v>
      </c>
      <c r="H15" s="68"/>
      <c r="I15" s="69"/>
      <c r="J15" s="69"/>
      <c r="K15" s="69"/>
      <c r="L15" s="69"/>
      <c r="M15" s="69"/>
      <c r="N15" s="70"/>
      <c r="O15" s="5">
        <v>41395</v>
      </c>
      <c r="P15" s="11">
        <v>29.33</v>
      </c>
      <c r="Q15" s="7">
        <v>78.844086021505376</v>
      </c>
      <c r="R15" s="7">
        <v>78.2</v>
      </c>
      <c r="S15" s="7"/>
      <c r="T15" s="8">
        <v>15.13</v>
      </c>
      <c r="U15" s="7">
        <v>24.892599999999998</v>
      </c>
    </row>
    <row r="16" spans="1:21" x14ac:dyDescent="0.25">
      <c r="A16" s="5">
        <v>41426</v>
      </c>
      <c r="B16" s="12">
        <v>25.827200000000001</v>
      </c>
      <c r="C16" s="7">
        <v>71.742222222222225</v>
      </c>
      <c r="D16" s="7">
        <v>85.2</v>
      </c>
      <c r="E16" s="7"/>
      <c r="F16" s="8">
        <v>16.9453134679718</v>
      </c>
      <c r="G16" s="7">
        <v>21.450700000000001</v>
      </c>
      <c r="H16" s="68"/>
      <c r="I16" s="69"/>
      <c r="J16" s="69"/>
      <c r="K16" s="69"/>
      <c r="L16" s="69"/>
      <c r="M16" s="69"/>
      <c r="N16" s="70"/>
      <c r="O16" s="5">
        <v>41426</v>
      </c>
      <c r="P16" s="12">
        <v>25.827200000000001</v>
      </c>
      <c r="Q16" s="7">
        <v>71.742222222222225</v>
      </c>
      <c r="R16" s="7">
        <v>85.2</v>
      </c>
      <c r="S16" s="7"/>
      <c r="T16" s="8">
        <v>16.9453134679718</v>
      </c>
      <c r="U16" s="7">
        <v>21.450700000000001</v>
      </c>
    </row>
    <row r="17" spans="1:21" x14ac:dyDescent="0.25">
      <c r="A17" s="5">
        <v>41456</v>
      </c>
      <c r="B17" s="12">
        <v>12.723696000000006</v>
      </c>
      <c r="C17" s="7">
        <v>34.203483870967752</v>
      </c>
      <c r="D17" s="7">
        <v>35.479999999999997</v>
      </c>
      <c r="E17" s="7"/>
      <c r="F17" s="8">
        <v>16.370809236561399</v>
      </c>
      <c r="G17" s="7">
        <v>10.640724000000006</v>
      </c>
      <c r="H17" s="68"/>
      <c r="I17" s="69"/>
      <c r="J17" s="69"/>
      <c r="K17" s="69"/>
      <c r="L17" s="69"/>
      <c r="M17" s="69"/>
      <c r="N17" s="70"/>
      <c r="O17" s="5">
        <v>41456</v>
      </c>
      <c r="P17" s="12">
        <v>12.723696000000006</v>
      </c>
      <c r="Q17" s="7">
        <v>34.203483870967752</v>
      </c>
      <c r="R17" s="7">
        <v>35.479999999999997</v>
      </c>
      <c r="S17" s="7"/>
      <c r="T17" s="8">
        <v>16.370809236561399</v>
      </c>
      <c r="U17" s="7">
        <v>10.640724000000006</v>
      </c>
    </row>
    <row r="18" spans="1:21" x14ac:dyDescent="0.25">
      <c r="A18" s="5">
        <v>41487</v>
      </c>
      <c r="B18" s="12">
        <v>21.288798000000003</v>
      </c>
      <c r="C18" s="7">
        <v>57.227951612903226</v>
      </c>
      <c r="D18" s="7">
        <v>80.5</v>
      </c>
      <c r="E18" s="7"/>
      <c r="F18" s="8">
        <v>16.742720749194</v>
      </c>
      <c r="G18" s="7">
        <v>17.724474000000001</v>
      </c>
      <c r="H18" s="68"/>
      <c r="I18" s="69"/>
      <c r="J18" s="69"/>
      <c r="K18" s="69"/>
      <c r="L18" s="69"/>
      <c r="M18" s="69"/>
      <c r="N18" s="70"/>
      <c r="O18" s="5">
        <v>41487</v>
      </c>
      <c r="P18" s="12">
        <v>21.288798000000003</v>
      </c>
      <c r="Q18" s="7">
        <v>57.227951612903226</v>
      </c>
      <c r="R18" s="7">
        <v>80.5</v>
      </c>
      <c r="S18" s="7"/>
      <c r="T18" s="8">
        <v>16.742720749194</v>
      </c>
      <c r="U18" s="7">
        <v>17.724474000000001</v>
      </c>
    </row>
    <row r="19" spans="1:21" x14ac:dyDescent="0.25">
      <c r="A19" s="5">
        <v>41518</v>
      </c>
      <c r="B19" s="12">
        <v>24.499746000000005</v>
      </c>
      <c r="C19" s="7">
        <v>68.054850000000016</v>
      </c>
      <c r="D19" s="7">
        <v>78.099999999999994</v>
      </c>
      <c r="E19" s="7"/>
      <c r="F19" s="8">
        <v>16.3698023644817</v>
      </c>
      <c r="G19" s="7">
        <v>20.489186000000004</v>
      </c>
      <c r="H19" s="68"/>
      <c r="I19" s="69"/>
      <c r="J19" s="69"/>
      <c r="K19" s="69"/>
      <c r="L19" s="69"/>
      <c r="M19" s="69"/>
      <c r="N19" s="70"/>
      <c r="O19" s="5">
        <v>41518</v>
      </c>
      <c r="P19" s="12">
        <v>24.499746000000005</v>
      </c>
      <c r="Q19" s="7">
        <v>68.054850000000016</v>
      </c>
      <c r="R19" s="7">
        <v>78.099999999999994</v>
      </c>
      <c r="S19" s="7"/>
      <c r="T19" s="8">
        <v>16.3698023644817</v>
      </c>
      <c r="U19" s="7">
        <v>20.489186000000004</v>
      </c>
    </row>
    <row r="20" spans="1:21" x14ac:dyDescent="0.25">
      <c r="A20" s="5">
        <v>41548</v>
      </c>
      <c r="B20" s="12">
        <v>28.393037999999997</v>
      </c>
      <c r="C20" s="7">
        <v>76.325370967741918</v>
      </c>
      <c r="D20" s="7">
        <v>82.1</v>
      </c>
      <c r="E20" s="7"/>
      <c r="F20" s="8">
        <v>14.4755203722828</v>
      </c>
      <c r="G20" s="7">
        <v>24.282997999999996</v>
      </c>
      <c r="H20" s="68"/>
      <c r="I20" s="69"/>
      <c r="J20" s="69"/>
      <c r="K20" s="69"/>
      <c r="L20" s="69"/>
      <c r="M20" s="69"/>
      <c r="N20" s="70"/>
      <c r="O20" s="5">
        <v>41548</v>
      </c>
      <c r="P20" s="12">
        <v>28.393037999999997</v>
      </c>
      <c r="Q20" s="7">
        <v>76.325370967741918</v>
      </c>
      <c r="R20" s="7">
        <v>82.1</v>
      </c>
      <c r="S20" s="7"/>
      <c r="T20" s="8">
        <v>14.4755203722828</v>
      </c>
      <c r="U20" s="7">
        <v>24.282997999999996</v>
      </c>
    </row>
    <row r="21" spans="1:21" x14ac:dyDescent="0.25">
      <c r="A21" s="5">
        <v>41579</v>
      </c>
      <c r="B21" s="12">
        <v>22.715419999999998</v>
      </c>
      <c r="C21" s="7">
        <v>63.098388888888877</v>
      </c>
      <c r="D21" s="7">
        <v>72.3</v>
      </c>
      <c r="E21" s="7"/>
      <c r="F21" s="8">
        <v>15.9413297222768</v>
      </c>
      <c r="G21" s="7">
        <v>19.094279999999998</v>
      </c>
      <c r="H21" s="68"/>
      <c r="I21" s="69"/>
      <c r="J21" s="69"/>
      <c r="K21" s="69"/>
      <c r="L21" s="69"/>
      <c r="M21" s="69"/>
      <c r="N21" s="70"/>
      <c r="O21" s="5">
        <v>41579</v>
      </c>
      <c r="P21" s="12">
        <v>22.715419999999998</v>
      </c>
      <c r="Q21" s="7">
        <v>63.098388888888877</v>
      </c>
      <c r="R21" s="7">
        <v>72.3</v>
      </c>
      <c r="S21" s="7"/>
      <c r="T21" s="8">
        <v>15.9413297222768</v>
      </c>
      <c r="U21" s="7">
        <v>19.094279999999998</v>
      </c>
    </row>
    <row r="22" spans="1:21" x14ac:dyDescent="0.25">
      <c r="A22" s="5">
        <v>41609</v>
      </c>
      <c r="B22" s="12">
        <v>14.204160000000002</v>
      </c>
      <c r="C22" s="7">
        <v>38.183225806451617</v>
      </c>
      <c r="D22" s="7">
        <v>40.200000000000003</v>
      </c>
      <c r="E22" s="7"/>
      <c r="F22" s="8">
        <v>16.758048346399899</v>
      </c>
      <c r="G22" s="7">
        <v>11.823820000000001</v>
      </c>
      <c r="H22" s="68"/>
      <c r="I22" s="69"/>
      <c r="J22" s="69"/>
      <c r="K22" s="69"/>
      <c r="L22" s="69"/>
      <c r="M22" s="69"/>
      <c r="N22" s="70"/>
      <c r="O22" s="5">
        <v>41609</v>
      </c>
      <c r="P22" s="12">
        <v>14.204160000000002</v>
      </c>
      <c r="Q22" s="7">
        <v>38.183225806451617</v>
      </c>
      <c r="R22" s="7">
        <v>40.200000000000003</v>
      </c>
      <c r="S22" s="7"/>
      <c r="T22" s="8">
        <v>16.758048346399899</v>
      </c>
      <c r="U22" s="7">
        <v>11.823820000000001</v>
      </c>
    </row>
    <row r="23" spans="1:21" x14ac:dyDescent="0.25">
      <c r="A23" s="5">
        <v>41640</v>
      </c>
      <c r="B23" s="12">
        <v>2.6455679999999986</v>
      </c>
      <c r="C23" s="7">
        <v>7.1117419354838658</v>
      </c>
      <c r="D23" s="7">
        <v>13.7</v>
      </c>
      <c r="E23" s="7"/>
      <c r="F23" s="8">
        <v>50.652714275346597</v>
      </c>
      <c r="G23" s="7">
        <v>1.3055159999999983</v>
      </c>
      <c r="H23" s="68"/>
      <c r="I23" s="69"/>
      <c r="J23" s="69"/>
      <c r="K23" s="69"/>
      <c r="L23" s="69"/>
      <c r="M23" s="69"/>
      <c r="N23" s="70"/>
      <c r="O23" s="5">
        <v>41640</v>
      </c>
      <c r="P23" s="12">
        <v>2.6455679999999986</v>
      </c>
      <c r="Q23" s="7">
        <v>7.1117419354838658</v>
      </c>
      <c r="R23" s="7">
        <v>13.7</v>
      </c>
      <c r="S23" s="7"/>
      <c r="T23" s="8">
        <v>50.652714275346597</v>
      </c>
      <c r="U23" s="7">
        <v>1.3055159999999983</v>
      </c>
    </row>
    <row r="24" spans="1:21" x14ac:dyDescent="0.25">
      <c r="A24" s="5">
        <v>41671</v>
      </c>
      <c r="B24" s="12">
        <v>1.5818220000000014</v>
      </c>
      <c r="C24" s="7">
        <v>4.7078035714285758</v>
      </c>
      <c r="D24" s="7">
        <v>5.98</v>
      </c>
      <c r="E24" s="7"/>
      <c r="F24" s="8">
        <v>48.755675417335198</v>
      </c>
      <c r="G24" s="7">
        <v>0.81059400000000137</v>
      </c>
      <c r="H24" s="68"/>
      <c r="I24" s="69"/>
      <c r="J24" s="69"/>
      <c r="K24" s="69"/>
      <c r="L24" s="69"/>
      <c r="M24" s="69"/>
      <c r="N24" s="70"/>
      <c r="O24" s="5">
        <v>41671</v>
      </c>
      <c r="P24" s="12">
        <v>1.5818220000000014</v>
      </c>
      <c r="Q24" s="7">
        <v>4.7078035714285758</v>
      </c>
      <c r="R24" s="7">
        <v>5.98</v>
      </c>
      <c r="S24" s="7"/>
      <c r="T24" s="8">
        <v>48.755675417335198</v>
      </c>
      <c r="U24" s="7">
        <v>0.81059400000000137</v>
      </c>
    </row>
    <row r="25" spans="1:21" x14ac:dyDescent="0.25">
      <c r="A25" s="5">
        <v>41699</v>
      </c>
      <c r="B25" s="12">
        <v>20.440619999999999</v>
      </c>
      <c r="C25" s="7">
        <v>54.947903225806449</v>
      </c>
      <c r="D25" s="7">
        <v>87.6</v>
      </c>
      <c r="E25" s="7"/>
      <c r="F25" s="8">
        <v>17.768604866192899</v>
      </c>
      <c r="G25" s="7">
        <v>16.808606999999999</v>
      </c>
      <c r="H25" s="68"/>
      <c r="I25" s="69"/>
      <c r="J25" s="69"/>
      <c r="K25" s="69"/>
      <c r="L25" s="69"/>
      <c r="M25" s="69"/>
      <c r="N25" s="70"/>
      <c r="O25" s="5">
        <v>41699</v>
      </c>
      <c r="P25" s="12">
        <v>20.440619999999999</v>
      </c>
      <c r="Q25" s="7">
        <v>54.947903225806449</v>
      </c>
      <c r="R25" s="7">
        <v>87.6</v>
      </c>
      <c r="S25" s="7"/>
      <c r="T25" s="8">
        <v>17.768604866192899</v>
      </c>
      <c r="U25" s="7">
        <v>16.808606999999999</v>
      </c>
    </row>
    <row r="26" spans="1:21" ht="30" x14ac:dyDescent="0.25">
      <c r="A26" s="10" t="s">
        <v>9</v>
      </c>
      <c r="B26" s="12">
        <v>225.84552600000004</v>
      </c>
      <c r="C26" s="7">
        <f>AVERAGE(C14:C25)</f>
        <v>51.341756510283325</v>
      </c>
      <c r="D26" s="7">
        <f>AVERAGE(D14:D25)</f>
        <v>60.503333333333337</v>
      </c>
      <c r="E26" s="7"/>
      <c r="F26" s="8">
        <f>((B26-G26)/B26)*100</f>
        <v>16.546127639473369</v>
      </c>
      <c r="G26" s="12">
        <v>188.47683700000002</v>
      </c>
      <c r="H26" s="71"/>
      <c r="I26" s="72"/>
      <c r="J26" s="72"/>
      <c r="K26" s="72"/>
      <c r="L26" s="72"/>
      <c r="M26" s="72"/>
      <c r="N26" s="73"/>
      <c r="O26" s="10" t="s">
        <v>9</v>
      </c>
      <c r="P26" s="12">
        <v>225.84552600000004</v>
      </c>
      <c r="Q26" s="7">
        <f>AVERAGE(Q14:Q25)</f>
        <v>51.341756510283325</v>
      </c>
      <c r="R26" s="7">
        <f>AVERAGE(R14:R25)</f>
        <v>60.503333333333337</v>
      </c>
      <c r="S26" s="7"/>
      <c r="T26" s="8">
        <f>((P26-U26)/P26)*100</f>
        <v>16.546127639473369</v>
      </c>
      <c r="U26" s="12">
        <v>188.47683700000002</v>
      </c>
    </row>
    <row r="27" spans="1:21" ht="21" customHeight="1" x14ac:dyDescent="0.25">
      <c r="A27" s="62" t="s">
        <v>0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</row>
    <row r="28" spans="1:21" ht="18" customHeight="1" x14ac:dyDescent="0.25">
      <c r="A28" s="63" t="s">
        <v>15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</row>
    <row r="29" spans="1:21" ht="18" customHeight="1" x14ac:dyDescent="0.25">
      <c r="A29" s="57" t="s">
        <v>16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</row>
    <row r="30" spans="1:21" x14ac:dyDescent="0.25">
      <c r="A30" s="64" t="s">
        <v>17</v>
      </c>
      <c r="B30" s="64"/>
      <c r="C30" s="64"/>
      <c r="D30" s="64"/>
      <c r="E30" s="64"/>
      <c r="F30" s="64"/>
      <c r="G30" s="64"/>
      <c r="H30" s="64" t="s">
        <v>7</v>
      </c>
      <c r="I30" s="64"/>
      <c r="J30" s="64"/>
      <c r="K30" s="64"/>
      <c r="L30" s="64"/>
      <c r="M30" s="64"/>
      <c r="N30" s="64"/>
      <c r="O30" s="64" t="s">
        <v>8</v>
      </c>
      <c r="P30" s="64"/>
      <c r="Q30" s="64"/>
      <c r="R30" s="64"/>
      <c r="S30" s="64"/>
      <c r="T30" s="64"/>
      <c r="U30" s="64"/>
    </row>
    <row r="31" spans="1:21" x14ac:dyDescent="0.25">
      <c r="A31" s="4" t="s">
        <v>1</v>
      </c>
      <c r="B31" s="4" t="s">
        <v>2</v>
      </c>
      <c r="C31" s="4" t="s">
        <v>3</v>
      </c>
      <c r="D31" s="4" t="s">
        <v>6</v>
      </c>
      <c r="E31" s="4"/>
      <c r="F31" s="4" t="s">
        <v>4</v>
      </c>
      <c r="G31" s="4" t="s">
        <v>5</v>
      </c>
      <c r="H31" s="4" t="s">
        <v>1</v>
      </c>
      <c r="I31" s="4" t="s">
        <v>2</v>
      </c>
      <c r="J31" s="4" t="s">
        <v>3</v>
      </c>
      <c r="K31" s="4" t="s">
        <v>6</v>
      </c>
      <c r="L31" s="4"/>
      <c r="M31" s="4" t="s">
        <v>4</v>
      </c>
      <c r="N31" s="4" t="s">
        <v>5</v>
      </c>
      <c r="O31" s="4" t="s">
        <v>1</v>
      </c>
      <c r="P31" s="4" t="s">
        <v>2</v>
      </c>
      <c r="Q31" s="4" t="s">
        <v>3</v>
      </c>
      <c r="R31" s="4" t="s">
        <v>6</v>
      </c>
      <c r="S31" s="4"/>
      <c r="T31" s="4" t="s">
        <v>4</v>
      </c>
      <c r="U31" s="4" t="s">
        <v>5</v>
      </c>
    </row>
    <row r="32" spans="1:21" ht="15" customHeight="1" x14ac:dyDescent="0.25">
      <c r="A32" s="5">
        <v>41730</v>
      </c>
      <c r="B32" s="12">
        <v>28.285794000000003</v>
      </c>
      <c r="C32" s="13">
        <v>78.571650000000005</v>
      </c>
      <c r="D32" s="7">
        <v>95.6</v>
      </c>
      <c r="E32" s="7"/>
      <c r="F32" s="14">
        <v>15.55</v>
      </c>
      <c r="G32" s="7">
        <v>23.887459000000003</v>
      </c>
      <c r="H32" s="65" t="s">
        <v>18</v>
      </c>
      <c r="I32" s="66"/>
      <c r="J32" s="66"/>
      <c r="K32" s="66"/>
      <c r="L32" s="66"/>
      <c r="M32" s="66"/>
      <c r="N32" s="67"/>
      <c r="O32" s="5">
        <v>41730</v>
      </c>
      <c r="P32" s="12">
        <v>28.285794000000003</v>
      </c>
      <c r="Q32" s="13">
        <v>78.571650000000005</v>
      </c>
      <c r="R32" s="7">
        <v>95.6</v>
      </c>
      <c r="S32" s="7"/>
      <c r="T32" s="14">
        <v>15.55</v>
      </c>
      <c r="U32" s="7">
        <v>23.887459000000003</v>
      </c>
    </row>
    <row r="33" spans="1:21" ht="15" customHeight="1" x14ac:dyDescent="0.25">
      <c r="A33" s="5">
        <v>41760</v>
      </c>
      <c r="B33" s="12">
        <v>27.751626000000002</v>
      </c>
      <c r="C33" s="13">
        <v>74.601145161290333</v>
      </c>
      <c r="D33" s="7">
        <v>77.12</v>
      </c>
      <c r="E33" s="7"/>
      <c r="F33" s="14">
        <v>16.02</v>
      </c>
      <c r="G33" s="7">
        <v>23.306214000000001</v>
      </c>
      <c r="H33" s="68"/>
      <c r="I33" s="69"/>
      <c r="J33" s="69"/>
      <c r="K33" s="69"/>
      <c r="L33" s="69"/>
      <c r="M33" s="69"/>
      <c r="N33" s="70"/>
      <c r="O33" s="5">
        <v>41760</v>
      </c>
      <c r="P33" s="12">
        <v>27.751626000000002</v>
      </c>
      <c r="Q33" s="13">
        <v>74.601145161290333</v>
      </c>
      <c r="R33" s="7">
        <v>77.12</v>
      </c>
      <c r="S33" s="7"/>
      <c r="T33" s="14">
        <v>16.02</v>
      </c>
      <c r="U33" s="7">
        <v>23.306214000000001</v>
      </c>
    </row>
    <row r="34" spans="1:21" ht="15" customHeight="1" x14ac:dyDescent="0.25">
      <c r="A34" s="5">
        <v>41791</v>
      </c>
      <c r="B34" s="12">
        <v>23.950133999999998</v>
      </c>
      <c r="C34" s="13">
        <v>66.528149999999997</v>
      </c>
      <c r="D34" s="7">
        <v>79</v>
      </c>
      <c r="E34" s="7"/>
      <c r="F34" s="14">
        <v>17.059999999999999</v>
      </c>
      <c r="G34" s="7">
        <v>19.865223999999998</v>
      </c>
      <c r="H34" s="68"/>
      <c r="I34" s="69"/>
      <c r="J34" s="69"/>
      <c r="K34" s="69"/>
      <c r="L34" s="69"/>
      <c r="M34" s="69"/>
      <c r="N34" s="70"/>
      <c r="O34" s="5">
        <v>41791</v>
      </c>
      <c r="P34" s="12">
        <v>23.950133999999998</v>
      </c>
      <c r="Q34" s="13">
        <v>66.528149999999997</v>
      </c>
      <c r="R34" s="7">
        <v>79</v>
      </c>
      <c r="S34" s="7"/>
      <c r="T34" s="14">
        <v>17.059999999999999</v>
      </c>
      <c r="U34" s="7">
        <v>19.865223999999998</v>
      </c>
    </row>
    <row r="35" spans="1:21" ht="15" customHeight="1" x14ac:dyDescent="0.25">
      <c r="A35" s="5">
        <v>41821</v>
      </c>
      <c r="B35" s="12">
        <v>25.829172000000003</v>
      </c>
      <c r="C35" s="13">
        <v>69.433258064516139</v>
      </c>
      <c r="D35" s="7">
        <v>89</v>
      </c>
      <c r="E35" s="7"/>
      <c r="F35" s="14">
        <v>17.059999999999999</v>
      </c>
      <c r="G35" s="7">
        <v>21.424082000000002</v>
      </c>
      <c r="H35" s="68"/>
      <c r="I35" s="69"/>
      <c r="J35" s="69"/>
      <c r="K35" s="69"/>
      <c r="L35" s="69"/>
      <c r="M35" s="69"/>
      <c r="N35" s="70"/>
      <c r="O35" s="5">
        <v>41821</v>
      </c>
      <c r="P35" s="12">
        <v>25.829172000000003</v>
      </c>
      <c r="Q35" s="13">
        <v>69.433258064516139</v>
      </c>
      <c r="R35" s="7">
        <v>89</v>
      </c>
      <c r="S35" s="7"/>
      <c r="T35" s="14">
        <v>17.059999999999999</v>
      </c>
      <c r="U35" s="7">
        <v>21.424082000000002</v>
      </c>
    </row>
    <row r="36" spans="1:21" ht="15" customHeight="1" x14ac:dyDescent="0.25">
      <c r="A36" s="5">
        <v>41852</v>
      </c>
      <c r="B36" s="12">
        <v>30.385206000000007</v>
      </c>
      <c r="C36" s="13">
        <v>81.680661290322604</v>
      </c>
      <c r="D36" s="7">
        <v>87.63</v>
      </c>
      <c r="E36" s="7"/>
      <c r="F36" s="14">
        <v>16.0603946538983</v>
      </c>
      <c r="G36" s="7">
        <v>25.505222000000007</v>
      </c>
      <c r="H36" s="68"/>
      <c r="I36" s="69"/>
      <c r="J36" s="69"/>
      <c r="K36" s="69"/>
      <c r="L36" s="69"/>
      <c r="M36" s="69"/>
      <c r="N36" s="70"/>
      <c r="O36" s="5">
        <v>41852</v>
      </c>
      <c r="P36" s="12">
        <v>30.385206000000007</v>
      </c>
      <c r="Q36" s="13">
        <v>81.680661290322604</v>
      </c>
      <c r="R36" s="7">
        <v>87.63</v>
      </c>
      <c r="S36" s="7"/>
      <c r="T36" s="14">
        <v>16.0603946538983</v>
      </c>
      <c r="U36" s="7">
        <v>25.505222000000007</v>
      </c>
    </row>
    <row r="37" spans="1:21" ht="15" customHeight="1" x14ac:dyDescent="0.25">
      <c r="A37" s="5">
        <v>41883</v>
      </c>
      <c r="B37" s="12">
        <v>31.316328000000002</v>
      </c>
      <c r="C37" s="13">
        <v>86.989800000000002</v>
      </c>
      <c r="D37" s="7">
        <v>90.7</v>
      </c>
      <c r="E37" s="7"/>
      <c r="F37" s="14">
        <v>14.91</v>
      </c>
      <c r="G37" s="7">
        <v>26.646726000000001</v>
      </c>
      <c r="H37" s="68"/>
      <c r="I37" s="69"/>
      <c r="J37" s="69"/>
      <c r="K37" s="69"/>
      <c r="L37" s="69"/>
      <c r="M37" s="69"/>
      <c r="N37" s="70"/>
      <c r="O37" s="5">
        <v>41883</v>
      </c>
      <c r="P37" s="12">
        <v>31.316328000000002</v>
      </c>
      <c r="Q37" s="13">
        <v>86.989800000000002</v>
      </c>
      <c r="R37" s="7">
        <v>90.7</v>
      </c>
      <c r="S37" s="7"/>
      <c r="T37" s="14">
        <v>14.91</v>
      </c>
      <c r="U37" s="7">
        <v>26.646726000000001</v>
      </c>
    </row>
    <row r="38" spans="1:21" ht="15" customHeight="1" x14ac:dyDescent="0.25">
      <c r="A38" s="5">
        <v>41913</v>
      </c>
      <c r="B38" s="12">
        <v>10.627632000000002</v>
      </c>
      <c r="C38" s="13">
        <v>28.568903225806459</v>
      </c>
      <c r="D38" s="7">
        <v>45</v>
      </c>
      <c r="E38" s="7"/>
      <c r="F38" s="14">
        <v>22.37</v>
      </c>
      <c r="G38" s="7">
        <v>8.250103999999995</v>
      </c>
      <c r="H38" s="68"/>
      <c r="I38" s="69"/>
      <c r="J38" s="69"/>
      <c r="K38" s="69"/>
      <c r="L38" s="69"/>
      <c r="M38" s="69"/>
      <c r="N38" s="70"/>
      <c r="O38" s="5">
        <v>41913</v>
      </c>
      <c r="P38" s="12">
        <v>10.627632000000002</v>
      </c>
      <c r="Q38" s="13">
        <v>28.568903225806459</v>
      </c>
      <c r="R38" s="7">
        <v>45</v>
      </c>
      <c r="S38" s="7"/>
      <c r="T38" s="14">
        <v>22.37</v>
      </c>
      <c r="U38" s="7">
        <v>8.250103999999995</v>
      </c>
    </row>
    <row r="39" spans="1:21" ht="15" customHeight="1" x14ac:dyDescent="0.25">
      <c r="A39" s="5">
        <v>41944</v>
      </c>
      <c r="B39" s="12">
        <v>0</v>
      </c>
      <c r="C39" s="13">
        <v>0</v>
      </c>
      <c r="D39" s="7">
        <v>0</v>
      </c>
      <c r="E39" s="7"/>
      <c r="F39" s="14">
        <v>0</v>
      </c>
      <c r="G39" s="14">
        <v>0</v>
      </c>
      <c r="H39" s="68"/>
      <c r="I39" s="69"/>
      <c r="J39" s="69"/>
      <c r="K39" s="69"/>
      <c r="L39" s="69"/>
      <c r="M39" s="69"/>
      <c r="N39" s="70"/>
      <c r="O39" s="5">
        <v>41944</v>
      </c>
      <c r="P39" s="12">
        <v>0</v>
      </c>
      <c r="Q39" s="13">
        <v>0</v>
      </c>
      <c r="R39" s="7">
        <v>0</v>
      </c>
      <c r="S39" s="7"/>
      <c r="T39" s="14">
        <v>0</v>
      </c>
      <c r="U39" s="14">
        <v>0</v>
      </c>
    </row>
    <row r="40" spans="1:21" ht="15" customHeight="1" x14ac:dyDescent="0.25">
      <c r="A40" s="5">
        <v>41974</v>
      </c>
      <c r="B40" s="12">
        <v>10.202712000000004</v>
      </c>
      <c r="C40" s="13">
        <v>27.426645161290331</v>
      </c>
      <c r="D40" s="7">
        <v>32.9</v>
      </c>
      <c r="E40" s="7"/>
      <c r="F40" s="14">
        <v>18.93</v>
      </c>
      <c r="G40" s="7">
        <v>8.2716480000000026</v>
      </c>
      <c r="H40" s="68"/>
      <c r="I40" s="69"/>
      <c r="J40" s="69"/>
      <c r="K40" s="69"/>
      <c r="L40" s="69"/>
      <c r="M40" s="69"/>
      <c r="N40" s="70"/>
      <c r="O40" s="5">
        <v>41974</v>
      </c>
      <c r="P40" s="12">
        <v>10.202712000000004</v>
      </c>
      <c r="Q40" s="13">
        <v>27.426645161290331</v>
      </c>
      <c r="R40" s="7">
        <v>32.9</v>
      </c>
      <c r="S40" s="7"/>
      <c r="T40" s="14">
        <v>18.93</v>
      </c>
      <c r="U40" s="7">
        <v>8.2716480000000026</v>
      </c>
    </row>
    <row r="41" spans="1:21" ht="15" customHeight="1" x14ac:dyDescent="0.25">
      <c r="A41" s="5">
        <v>42005</v>
      </c>
      <c r="B41" s="12">
        <v>33.78519</v>
      </c>
      <c r="C41" s="13">
        <v>90.820403225806459</v>
      </c>
      <c r="D41" s="7">
        <v>91.8</v>
      </c>
      <c r="E41" s="7"/>
      <c r="F41" s="14">
        <v>13.24</v>
      </c>
      <c r="G41" s="7">
        <v>29.312630000000002</v>
      </c>
      <c r="H41" s="68"/>
      <c r="I41" s="69"/>
      <c r="J41" s="69"/>
      <c r="K41" s="69"/>
      <c r="L41" s="69"/>
      <c r="M41" s="69"/>
      <c r="N41" s="70"/>
      <c r="O41" s="5">
        <v>42005</v>
      </c>
      <c r="P41" s="12">
        <v>33.78519</v>
      </c>
      <c r="Q41" s="13">
        <v>90.820403225806459</v>
      </c>
      <c r="R41" s="7">
        <v>91.8</v>
      </c>
      <c r="S41" s="7"/>
      <c r="T41" s="14">
        <v>13.24</v>
      </c>
      <c r="U41" s="7">
        <v>29.312630000000002</v>
      </c>
    </row>
    <row r="42" spans="1:21" ht="15" customHeight="1" x14ac:dyDescent="0.25">
      <c r="A42" s="5">
        <v>42036</v>
      </c>
      <c r="B42" s="12">
        <v>17.281410000000001</v>
      </c>
      <c r="C42" s="13">
        <v>51.432767857142856</v>
      </c>
      <c r="D42" s="7">
        <v>59.86</v>
      </c>
      <c r="E42" s="7"/>
      <c r="F42" s="14">
        <v>17.489999999999998</v>
      </c>
      <c r="G42" s="7">
        <v>14.258647999999999</v>
      </c>
      <c r="H42" s="68"/>
      <c r="I42" s="69"/>
      <c r="J42" s="69"/>
      <c r="K42" s="69"/>
      <c r="L42" s="69"/>
      <c r="M42" s="69"/>
      <c r="N42" s="70"/>
      <c r="O42" s="5">
        <v>42036</v>
      </c>
      <c r="P42" s="12">
        <v>17.281410000000001</v>
      </c>
      <c r="Q42" s="13">
        <v>51.432767857142856</v>
      </c>
      <c r="R42" s="7">
        <v>59.86</v>
      </c>
      <c r="S42" s="7"/>
      <c r="T42" s="14">
        <v>17.489999999999998</v>
      </c>
      <c r="U42" s="7">
        <v>14.258647999999999</v>
      </c>
    </row>
    <row r="43" spans="1:21" ht="15" customHeight="1" x14ac:dyDescent="0.25">
      <c r="A43" s="5">
        <v>42064</v>
      </c>
      <c r="B43" s="12">
        <v>29.022009999999998</v>
      </c>
      <c r="C43" s="13">
        <v>78.016155913978494</v>
      </c>
      <c r="D43" s="7">
        <v>91.4</v>
      </c>
      <c r="E43" s="7"/>
      <c r="F43" s="14">
        <v>15.8</v>
      </c>
      <c r="G43" s="7">
        <v>24.436025999999998</v>
      </c>
      <c r="H43" s="68"/>
      <c r="I43" s="69"/>
      <c r="J43" s="69"/>
      <c r="K43" s="69"/>
      <c r="L43" s="69"/>
      <c r="M43" s="69"/>
      <c r="N43" s="70"/>
      <c r="O43" s="5">
        <v>42064</v>
      </c>
      <c r="P43" s="12">
        <v>29.022009999999998</v>
      </c>
      <c r="Q43" s="13">
        <v>78.016155913978494</v>
      </c>
      <c r="R43" s="7">
        <v>91.4</v>
      </c>
      <c r="S43" s="7"/>
      <c r="T43" s="14">
        <v>15.8</v>
      </c>
      <c r="U43" s="7">
        <v>24.436025999999998</v>
      </c>
    </row>
    <row r="44" spans="1:21" ht="30.75" customHeight="1" x14ac:dyDescent="0.25">
      <c r="A44" s="10" t="s">
        <v>9</v>
      </c>
      <c r="B44" s="15">
        <v>268.43721400000004</v>
      </c>
      <c r="C44" s="7">
        <v>61.172461658346144</v>
      </c>
      <c r="D44" s="7">
        <f>AVERAGE(D32:D43)</f>
        <v>70.000833333333333</v>
      </c>
      <c r="E44" s="7"/>
      <c r="F44" s="8">
        <f>((B44-G44)/B44)*100</f>
        <v>16.120429189076603</v>
      </c>
      <c r="G44" s="15">
        <v>225.163983</v>
      </c>
      <c r="H44" s="71"/>
      <c r="I44" s="72"/>
      <c r="J44" s="72"/>
      <c r="K44" s="72"/>
      <c r="L44" s="72"/>
      <c r="M44" s="72"/>
      <c r="N44" s="73"/>
      <c r="O44" s="10" t="s">
        <v>9</v>
      </c>
      <c r="P44" s="15">
        <v>268.43721400000004</v>
      </c>
      <c r="Q44" s="7">
        <f>AVERAGE(Q32:Q43)</f>
        <v>61.172461658346144</v>
      </c>
      <c r="R44" s="7">
        <f>AVERAGE(R32:R43)</f>
        <v>70.000833333333333</v>
      </c>
      <c r="S44" s="7"/>
      <c r="T44" s="8">
        <f>((P44-U44)/P44)*100</f>
        <v>16.120429189076603</v>
      </c>
      <c r="U44" s="15">
        <v>225.163983</v>
      </c>
    </row>
    <row r="47" spans="1:21" x14ac:dyDescent="0.25">
      <c r="A47" s="62" t="s">
        <v>0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</row>
    <row r="48" spans="1:21" ht="18" customHeight="1" x14ac:dyDescent="0.25">
      <c r="A48" s="63" t="s">
        <v>15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</row>
    <row r="49" spans="1:21" ht="18" customHeight="1" x14ac:dyDescent="0.25">
      <c r="A49" s="57" t="s">
        <v>16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</row>
    <row r="50" spans="1:21" x14ac:dyDescent="0.25">
      <c r="A50" s="64" t="s">
        <v>19</v>
      </c>
      <c r="B50" s="64"/>
      <c r="C50" s="64"/>
      <c r="D50" s="64"/>
      <c r="E50" s="64"/>
      <c r="F50" s="64"/>
      <c r="G50" s="64"/>
      <c r="H50" s="64" t="s">
        <v>7</v>
      </c>
      <c r="I50" s="64"/>
      <c r="J50" s="64"/>
      <c r="K50" s="64"/>
      <c r="L50" s="64"/>
      <c r="M50" s="64"/>
      <c r="N50" s="64"/>
      <c r="O50" s="64" t="s">
        <v>8</v>
      </c>
      <c r="P50" s="64"/>
      <c r="Q50" s="64"/>
      <c r="R50" s="64"/>
      <c r="S50" s="64"/>
      <c r="T50" s="64"/>
      <c r="U50" s="64"/>
    </row>
    <row r="51" spans="1:21" x14ac:dyDescent="0.25">
      <c r="A51" s="4" t="s">
        <v>1</v>
      </c>
      <c r="B51" s="4" t="s">
        <v>2</v>
      </c>
      <c r="C51" s="4" t="s">
        <v>3</v>
      </c>
      <c r="D51" s="4" t="s">
        <v>6</v>
      </c>
      <c r="E51" s="4"/>
      <c r="F51" s="4" t="s">
        <v>4</v>
      </c>
      <c r="G51" s="4" t="s">
        <v>5</v>
      </c>
      <c r="H51" s="4" t="s">
        <v>1</v>
      </c>
      <c r="I51" s="4" t="s">
        <v>2</v>
      </c>
      <c r="J51" s="4" t="s">
        <v>3</v>
      </c>
      <c r="K51" s="4" t="s">
        <v>6</v>
      </c>
      <c r="L51" s="4"/>
      <c r="M51" s="4" t="s">
        <v>4</v>
      </c>
      <c r="N51" s="4" t="s">
        <v>5</v>
      </c>
      <c r="O51" s="4" t="s">
        <v>1</v>
      </c>
      <c r="P51" s="4" t="s">
        <v>2</v>
      </c>
      <c r="Q51" s="4" t="s">
        <v>3</v>
      </c>
      <c r="R51" s="4" t="s">
        <v>6</v>
      </c>
      <c r="S51" s="4"/>
      <c r="T51" s="4" t="s">
        <v>4</v>
      </c>
      <c r="U51" s="4" t="s">
        <v>5</v>
      </c>
    </row>
    <row r="52" spans="1:21" x14ac:dyDescent="0.25">
      <c r="A52" s="5">
        <v>42095</v>
      </c>
      <c r="B52" s="16">
        <v>22.309000000000001</v>
      </c>
      <c r="C52" s="13">
        <v>61.969444444444441</v>
      </c>
      <c r="D52" s="7">
        <v>78.7</v>
      </c>
      <c r="E52" s="7"/>
      <c r="F52" s="8">
        <v>18.0084001972298</v>
      </c>
      <c r="G52" s="7">
        <v>18.291506000000002</v>
      </c>
      <c r="H52" s="65" t="s">
        <v>18</v>
      </c>
      <c r="I52" s="66"/>
      <c r="J52" s="66"/>
      <c r="K52" s="66"/>
      <c r="L52" s="66"/>
      <c r="M52" s="66"/>
      <c r="N52" s="67"/>
      <c r="O52" s="5">
        <v>42095</v>
      </c>
      <c r="P52" s="16">
        <v>22.309000000000001</v>
      </c>
      <c r="Q52" s="13">
        <v>61.969444444444441</v>
      </c>
      <c r="R52" s="7">
        <v>78.7</v>
      </c>
      <c r="S52" s="7"/>
      <c r="T52" s="8">
        <v>18.0084001972298</v>
      </c>
      <c r="U52" s="7">
        <v>18.291506000000002</v>
      </c>
    </row>
    <row r="53" spans="1:21" x14ac:dyDescent="0.25">
      <c r="A53" s="5">
        <v>42125</v>
      </c>
      <c r="B53" s="16">
        <v>5.2270000000000003</v>
      </c>
      <c r="C53" s="13">
        <v>14.051075268817204</v>
      </c>
      <c r="D53" s="7">
        <v>23.92</v>
      </c>
      <c r="E53" s="7"/>
      <c r="F53" s="8">
        <v>37.059690070786303</v>
      </c>
      <c r="G53" s="7">
        <v>3.2898899999999998</v>
      </c>
      <c r="H53" s="68"/>
      <c r="I53" s="69"/>
      <c r="J53" s="69"/>
      <c r="K53" s="69"/>
      <c r="L53" s="69"/>
      <c r="M53" s="69"/>
      <c r="N53" s="70"/>
      <c r="O53" s="5">
        <v>42125</v>
      </c>
      <c r="P53" s="16">
        <v>5.2270000000000003</v>
      </c>
      <c r="Q53" s="13">
        <v>14.051075268817204</v>
      </c>
      <c r="R53" s="7">
        <v>23.92</v>
      </c>
      <c r="S53" s="7"/>
      <c r="T53" s="8">
        <v>37.059690070786303</v>
      </c>
      <c r="U53" s="7">
        <v>3.2898899999999998</v>
      </c>
    </row>
    <row r="54" spans="1:21" x14ac:dyDescent="0.25">
      <c r="A54" s="5">
        <v>42156</v>
      </c>
      <c r="B54" s="17">
        <v>0</v>
      </c>
      <c r="C54" s="13">
        <v>0</v>
      </c>
      <c r="D54" s="7">
        <v>0</v>
      </c>
      <c r="E54" s="7"/>
      <c r="F54" s="8">
        <v>0</v>
      </c>
      <c r="G54" s="8">
        <v>0</v>
      </c>
      <c r="H54" s="68"/>
      <c r="I54" s="69"/>
      <c r="J54" s="69"/>
      <c r="K54" s="69"/>
      <c r="L54" s="69"/>
      <c r="M54" s="69"/>
      <c r="N54" s="70"/>
      <c r="O54" s="5">
        <v>42156</v>
      </c>
      <c r="P54" s="17">
        <v>0</v>
      </c>
      <c r="Q54" s="13">
        <v>0</v>
      </c>
      <c r="R54" s="7">
        <v>0</v>
      </c>
      <c r="S54" s="7"/>
      <c r="T54" s="8">
        <v>0</v>
      </c>
      <c r="U54" s="8">
        <v>0</v>
      </c>
    </row>
    <row r="55" spans="1:21" x14ac:dyDescent="0.25">
      <c r="A55" s="5">
        <v>42186</v>
      </c>
      <c r="B55" s="18">
        <v>8.06</v>
      </c>
      <c r="C55" s="13">
        <v>21.666666666666668</v>
      </c>
      <c r="D55" s="7">
        <v>22</v>
      </c>
      <c r="E55" s="7"/>
      <c r="F55" s="8">
        <v>26.179900744416901</v>
      </c>
      <c r="G55" s="7">
        <v>5.9498999999999995</v>
      </c>
      <c r="H55" s="68"/>
      <c r="I55" s="69"/>
      <c r="J55" s="69"/>
      <c r="K55" s="69"/>
      <c r="L55" s="69"/>
      <c r="M55" s="69"/>
      <c r="N55" s="70"/>
      <c r="O55" s="5">
        <v>42186</v>
      </c>
      <c r="P55" s="18">
        <v>8.06</v>
      </c>
      <c r="Q55" s="13">
        <v>21.666666666666668</v>
      </c>
      <c r="R55" s="7">
        <v>22</v>
      </c>
      <c r="S55" s="7"/>
      <c r="T55" s="8">
        <v>26.179900744416901</v>
      </c>
      <c r="U55" s="7">
        <v>5.9498999999999995</v>
      </c>
    </row>
    <row r="56" spans="1:21" x14ac:dyDescent="0.25">
      <c r="A56" s="5">
        <v>42217</v>
      </c>
      <c r="B56" s="16">
        <v>9.0690000000000008</v>
      </c>
      <c r="C56" s="13">
        <v>24.379032258064516</v>
      </c>
      <c r="D56" s="7">
        <v>25</v>
      </c>
      <c r="E56" s="7"/>
      <c r="F56" s="8">
        <v>28.621126915867201</v>
      </c>
      <c r="G56" s="7">
        <v>6.4733499999999999</v>
      </c>
      <c r="H56" s="68"/>
      <c r="I56" s="69"/>
      <c r="J56" s="69"/>
      <c r="K56" s="69"/>
      <c r="L56" s="69"/>
      <c r="M56" s="69"/>
      <c r="N56" s="70"/>
      <c r="O56" s="5">
        <v>42217</v>
      </c>
      <c r="P56" s="16">
        <v>9.0690000000000008</v>
      </c>
      <c r="Q56" s="13">
        <v>24.379032258064516</v>
      </c>
      <c r="R56" s="7">
        <v>25</v>
      </c>
      <c r="S56" s="7"/>
      <c r="T56" s="8">
        <v>28.621126915867201</v>
      </c>
      <c r="U56" s="7">
        <v>6.4733499999999999</v>
      </c>
    </row>
    <row r="57" spans="1:21" x14ac:dyDescent="0.25">
      <c r="A57" s="5">
        <v>42248</v>
      </c>
      <c r="B57" s="19">
        <v>30.95879</v>
      </c>
      <c r="C57" s="13">
        <v>85.996638888888882</v>
      </c>
      <c r="D57" s="7">
        <v>85.05</v>
      </c>
      <c r="E57" s="7"/>
      <c r="F57" s="8">
        <v>16.690639395144299</v>
      </c>
      <c r="G57" s="7">
        <v>25.79157</v>
      </c>
      <c r="H57" s="68"/>
      <c r="I57" s="69"/>
      <c r="J57" s="69"/>
      <c r="K57" s="69"/>
      <c r="L57" s="69"/>
      <c r="M57" s="69"/>
      <c r="N57" s="70"/>
      <c r="O57" s="5">
        <v>42248</v>
      </c>
      <c r="P57" s="19">
        <v>30.95879</v>
      </c>
      <c r="Q57" s="13">
        <v>85.996638888888882</v>
      </c>
      <c r="R57" s="7">
        <v>85.05</v>
      </c>
      <c r="S57" s="7"/>
      <c r="T57" s="8">
        <v>16.690639395144299</v>
      </c>
      <c r="U57" s="7">
        <v>25.79157</v>
      </c>
    </row>
    <row r="58" spans="1:21" x14ac:dyDescent="0.25">
      <c r="A58" s="5">
        <v>42278</v>
      </c>
      <c r="B58" s="11">
        <v>31.183769999999999</v>
      </c>
      <c r="C58" s="13">
        <v>83.82733870967742</v>
      </c>
      <c r="D58" s="7">
        <v>85.82</v>
      </c>
      <c r="E58" s="7"/>
      <c r="F58" s="8">
        <v>15.431456812309699</v>
      </c>
      <c r="G58" s="7">
        <v>26.371659999999999</v>
      </c>
      <c r="H58" s="68"/>
      <c r="I58" s="69"/>
      <c r="J58" s="69"/>
      <c r="K58" s="69"/>
      <c r="L58" s="69"/>
      <c r="M58" s="69"/>
      <c r="N58" s="70"/>
      <c r="O58" s="5">
        <v>42278</v>
      </c>
      <c r="P58" s="11">
        <v>31.183769999999999</v>
      </c>
      <c r="Q58" s="13">
        <v>83.82733870967742</v>
      </c>
      <c r="R58" s="7">
        <v>85.82</v>
      </c>
      <c r="S58" s="7"/>
      <c r="T58" s="8">
        <v>15.431456812309699</v>
      </c>
      <c r="U58" s="7">
        <v>26.371659999999999</v>
      </c>
    </row>
    <row r="59" spans="1:21" x14ac:dyDescent="0.25">
      <c r="A59" s="5">
        <v>42309</v>
      </c>
      <c r="B59" s="20">
        <v>36.007620000000003</v>
      </c>
      <c r="C59" s="13">
        <v>100.02116666666667</v>
      </c>
      <c r="D59" s="7">
        <v>100</v>
      </c>
      <c r="E59" s="7"/>
      <c r="F59" s="8">
        <f>((B59-G59)/B59)*100</f>
        <v>15.050953103815246</v>
      </c>
      <c r="G59" s="7">
        <v>30.588130000000003</v>
      </c>
      <c r="H59" s="68"/>
      <c r="I59" s="69"/>
      <c r="J59" s="69"/>
      <c r="K59" s="69"/>
      <c r="L59" s="69"/>
      <c r="M59" s="69"/>
      <c r="N59" s="70"/>
      <c r="O59" s="5">
        <v>42309</v>
      </c>
      <c r="P59" s="20">
        <v>36.007620000000003</v>
      </c>
      <c r="Q59" s="13">
        <v>100.02116666666667</v>
      </c>
      <c r="R59" s="7">
        <v>100</v>
      </c>
      <c r="S59" s="7"/>
      <c r="T59" s="8">
        <f>((P59-U59)/P59)*100</f>
        <v>15.050953103815246</v>
      </c>
      <c r="U59" s="7">
        <v>30.588130000000003</v>
      </c>
    </row>
    <row r="60" spans="1:21" x14ac:dyDescent="0.25">
      <c r="A60" s="21">
        <v>42339</v>
      </c>
      <c r="B60" s="22">
        <v>31.992570000000001</v>
      </c>
      <c r="C60" s="13">
        <v>86.001532258064515</v>
      </c>
      <c r="D60" s="7">
        <v>84.2</v>
      </c>
      <c r="E60" s="7"/>
      <c r="F60" s="8">
        <v>14.8045311770827</v>
      </c>
      <c r="G60" s="7">
        <v>27.256220000000003</v>
      </c>
      <c r="H60" s="68"/>
      <c r="I60" s="69"/>
      <c r="J60" s="69"/>
      <c r="K60" s="69"/>
      <c r="L60" s="69"/>
      <c r="M60" s="69"/>
      <c r="N60" s="70"/>
      <c r="O60" s="21">
        <v>42339</v>
      </c>
      <c r="P60" s="22">
        <v>31.992570000000001</v>
      </c>
      <c r="Q60" s="13">
        <v>86.001532258064515</v>
      </c>
      <c r="R60" s="7">
        <v>84.2</v>
      </c>
      <c r="S60" s="7"/>
      <c r="T60" s="8">
        <v>14.8045311770827</v>
      </c>
      <c r="U60" s="7">
        <v>27.256220000000003</v>
      </c>
    </row>
    <row r="61" spans="1:21" x14ac:dyDescent="0.25">
      <c r="A61" s="5">
        <v>42370</v>
      </c>
      <c r="B61" s="23">
        <v>29.360340000000001</v>
      </c>
      <c r="C61" s="13">
        <v>78.925645161290319</v>
      </c>
      <c r="D61" s="7">
        <v>81.03</v>
      </c>
      <c r="E61" s="7"/>
      <c r="F61" s="8">
        <v>13.149547995697599</v>
      </c>
      <c r="G61" s="7">
        <v>25.499587999999999</v>
      </c>
      <c r="H61" s="68"/>
      <c r="I61" s="69"/>
      <c r="J61" s="69"/>
      <c r="K61" s="69"/>
      <c r="L61" s="69"/>
      <c r="M61" s="69"/>
      <c r="N61" s="70"/>
      <c r="O61" s="5">
        <v>42370</v>
      </c>
      <c r="P61" s="23">
        <v>29.360340000000001</v>
      </c>
      <c r="Q61" s="13">
        <v>78.925645161290319</v>
      </c>
      <c r="R61" s="7">
        <v>81.03</v>
      </c>
      <c r="S61" s="7"/>
      <c r="T61" s="8">
        <v>13.149547995697599</v>
      </c>
      <c r="U61" s="7">
        <v>25.499587999999999</v>
      </c>
    </row>
    <row r="62" spans="1:21" x14ac:dyDescent="0.25">
      <c r="A62" s="5">
        <v>42401</v>
      </c>
      <c r="B62" s="13">
        <v>34.815311999999999</v>
      </c>
      <c r="C62" s="13">
        <v>100.044</v>
      </c>
      <c r="D62" s="7">
        <v>88.5</v>
      </c>
      <c r="E62" s="7"/>
      <c r="F62" s="8">
        <v>12.231687023227</v>
      </c>
      <c r="G62" s="7">
        <v>30.556811999999997</v>
      </c>
      <c r="H62" s="68"/>
      <c r="I62" s="69"/>
      <c r="J62" s="69"/>
      <c r="K62" s="69"/>
      <c r="L62" s="69"/>
      <c r="M62" s="69"/>
      <c r="N62" s="70"/>
      <c r="O62" s="5">
        <v>42401</v>
      </c>
      <c r="P62" s="13">
        <v>34.815311999999999</v>
      </c>
      <c r="Q62" s="13">
        <v>100.044</v>
      </c>
      <c r="R62" s="7">
        <v>88.5</v>
      </c>
      <c r="S62" s="7"/>
      <c r="T62" s="8">
        <v>12.231687023227</v>
      </c>
      <c r="U62" s="7">
        <v>30.556811999999997</v>
      </c>
    </row>
    <row r="63" spans="1:21" x14ac:dyDescent="0.25">
      <c r="A63" s="5">
        <v>42430</v>
      </c>
      <c r="B63" s="12">
        <v>35.830570000000002</v>
      </c>
      <c r="C63" s="13">
        <v>96.318736559139779</v>
      </c>
      <c r="D63" s="7">
        <v>88.2</v>
      </c>
      <c r="E63" s="7"/>
      <c r="F63" s="8">
        <v>13.6260461388139</v>
      </c>
      <c r="G63" s="7">
        <v>30.94828</v>
      </c>
      <c r="H63" s="68"/>
      <c r="I63" s="69"/>
      <c r="J63" s="69"/>
      <c r="K63" s="69"/>
      <c r="L63" s="69"/>
      <c r="M63" s="69"/>
      <c r="N63" s="70"/>
      <c r="O63" s="5">
        <v>42430</v>
      </c>
      <c r="P63" s="12">
        <v>35.830570000000002</v>
      </c>
      <c r="Q63" s="13">
        <v>96.318736559139779</v>
      </c>
      <c r="R63" s="7">
        <v>88.2</v>
      </c>
      <c r="S63" s="7"/>
      <c r="T63" s="8">
        <v>13.6260461388139</v>
      </c>
      <c r="U63" s="7">
        <v>30.94828</v>
      </c>
    </row>
    <row r="64" spans="1:21" ht="30" x14ac:dyDescent="0.25">
      <c r="A64" s="10" t="s">
        <v>9</v>
      </c>
      <c r="B64" s="12">
        <v>274.81397200000004</v>
      </c>
      <c r="C64" s="7">
        <v>62.77</v>
      </c>
      <c r="D64" s="7">
        <f>AVERAGE(D52:D63)</f>
        <v>63.535000000000004</v>
      </c>
      <c r="E64" s="7"/>
      <c r="F64" s="8">
        <f>((B64-G64)/B64)*100</f>
        <v>15.936986639092726</v>
      </c>
      <c r="G64" s="7">
        <v>231.01690600000001</v>
      </c>
      <c r="H64" s="71"/>
      <c r="I64" s="72"/>
      <c r="J64" s="72"/>
      <c r="K64" s="72"/>
      <c r="L64" s="72"/>
      <c r="M64" s="72"/>
      <c r="N64" s="73"/>
      <c r="O64" s="10" t="s">
        <v>9</v>
      </c>
      <c r="P64" s="12">
        <v>274.81397200000004</v>
      </c>
      <c r="Q64" s="7">
        <v>62.77</v>
      </c>
      <c r="R64" s="7">
        <f>AVERAGE(R52:R63)</f>
        <v>63.535000000000004</v>
      </c>
      <c r="S64" s="7"/>
      <c r="T64" s="8">
        <f>((P64-U64)/P64)*100</f>
        <v>15.936986639092726</v>
      </c>
      <c r="U64" s="7">
        <v>231.01690600000001</v>
      </c>
    </row>
    <row r="67" spans="1:21" x14ac:dyDescent="0.25">
      <c r="A67" s="62" t="s">
        <v>0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spans="1:21" ht="18" customHeight="1" x14ac:dyDescent="0.25">
      <c r="A68" s="63" t="s">
        <v>15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</row>
    <row r="69" spans="1:21" ht="18" customHeight="1" x14ac:dyDescent="0.25">
      <c r="A69" s="57" t="s">
        <v>16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</row>
    <row r="70" spans="1:21" x14ac:dyDescent="0.25">
      <c r="A70" s="64" t="s">
        <v>20</v>
      </c>
      <c r="B70" s="64"/>
      <c r="C70" s="64"/>
      <c r="D70" s="64"/>
      <c r="E70" s="64"/>
      <c r="F70" s="64"/>
      <c r="G70" s="64"/>
      <c r="H70" s="64" t="s">
        <v>7</v>
      </c>
      <c r="I70" s="64"/>
      <c r="J70" s="64"/>
      <c r="K70" s="64"/>
      <c r="L70" s="64"/>
      <c r="M70" s="64"/>
      <c r="N70" s="64"/>
      <c r="O70" s="64" t="s">
        <v>8</v>
      </c>
      <c r="P70" s="64"/>
      <c r="Q70" s="64"/>
      <c r="R70" s="64"/>
      <c r="S70" s="64"/>
      <c r="T70" s="64"/>
      <c r="U70" s="64"/>
    </row>
    <row r="71" spans="1:21" x14ac:dyDescent="0.25">
      <c r="A71" s="4" t="s">
        <v>1</v>
      </c>
      <c r="B71" s="4" t="s">
        <v>2</v>
      </c>
      <c r="C71" s="4" t="s">
        <v>3</v>
      </c>
      <c r="D71" s="4" t="s">
        <v>6</v>
      </c>
      <c r="E71" s="4"/>
      <c r="F71" s="4" t="s">
        <v>4</v>
      </c>
      <c r="G71" s="4" t="s">
        <v>5</v>
      </c>
      <c r="H71" s="4" t="s">
        <v>1</v>
      </c>
      <c r="I71" s="4" t="s">
        <v>2</v>
      </c>
      <c r="J71" s="4" t="s">
        <v>3</v>
      </c>
      <c r="K71" s="4" t="s">
        <v>6</v>
      </c>
      <c r="L71" s="4"/>
      <c r="M71" s="4" t="s">
        <v>4</v>
      </c>
      <c r="N71" s="4" t="s">
        <v>5</v>
      </c>
      <c r="O71" s="4" t="s">
        <v>1</v>
      </c>
      <c r="P71" s="4" t="s">
        <v>2</v>
      </c>
      <c r="Q71" s="4" t="s">
        <v>3</v>
      </c>
      <c r="R71" s="4" t="s">
        <v>6</v>
      </c>
      <c r="S71" s="4"/>
      <c r="T71" s="4" t="s">
        <v>4</v>
      </c>
      <c r="U71" s="4" t="s">
        <v>5</v>
      </c>
    </row>
    <row r="72" spans="1:21" ht="15.75" x14ac:dyDescent="0.25">
      <c r="A72" s="24">
        <v>42461</v>
      </c>
      <c r="B72" s="25">
        <v>36.70823</v>
      </c>
      <c r="C72" s="13">
        <v>101.96730555555555</v>
      </c>
      <c r="D72" s="7">
        <v>100</v>
      </c>
      <c r="E72" s="7"/>
      <c r="F72" s="8">
        <v>12.3508352214204</v>
      </c>
      <c r="G72" s="7">
        <v>32.174457000000004</v>
      </c>
      <c r="H72" s="24">
        <v>42461</v>
      </c>
      <c r="I72" s="26">
        <v>0</v>
      </c>
      <c r="J72" s="26">
        <v>0</v>
      </c>
      <c r="K72" s="26">
        <v>0</v>
      </c>
      <c r="L72" s="26"/>
      <c r="M72" s="26">
        <v>0</v>
      </c>
      <c r="N72" s="26">
        <f t="shared" ref="N72:N83" si="0">I72-(I72*(M72/100))</f>
        <v>0</v>
      </c>
      <c r="O72" s="27">
        <v>42461</v>
      </c>
      <c r="P72" s="25">
        <v>36.70823</v>
      </c>
      <c r="Q72" s="13">
        <v>101.96730555555555</v>
      </c>
      <c r="R72" s="7">
        <v>100</v>
      </c>
      <c r="S72" s="7"/>
      <c r="T72" s="8">
        <v>12.3508352214204</v>
      </c>
      <c r="U72" s="7">
        <v>32.174457000000004</v>
      </c>
    </row>
    <row r="73" spans="1:21" ht="15.75" x14ac:dyDescent="0.25">
      <c r="A73" s="24">
        <v>42491</v>
      </c>
      <c r="B73" s="25">
        <v>10.07532</v>
      </c>
      <c r="C73" s="13">
        <v>27.084193548387098</v>
      </c>
      <c r="D73" s="7">
        <v>60.1</v>
      </c>
      <c r="E73" s="7"/>
      <c r="F73" s="8">
        <v>24.767253050027001</v>
      </c>
      <c r="G73" s="7">
        <v>7.5799399999999997</v>
      </c>
      <c r="H73" s="24">
        <v>42491</v>
      </c>
      <c r="I73" s="26">
        <v>0</v>
      </c>
      <c r="J73" s="26">
        <v>0</v>
      </c>
      <c r="K73" s="26">
        <v>0</v>
      </c>
      <c r="L73" s="26"/>
      <c r="M73" s="26">
        <v>0</v>
      </c>
      <c r="N73" s="26">
        <f t="shared" si="0"/>
        <v>0</v>
      </c>
      <c r="O73" s="27">
        <v>42491</v>
      </c>
      <c r="P73" s="25">
        <v>10.07532</v>
      </c>
      <c r="Q73" s="13">
        <v>27.084193548387098</v>
      </c>
      <c r="R73" s="7">
        <v>60.1</v>
      </c>
      <c r="S73" s="7"/>
      <c r="T73" s="8">
        <v>24.767253050027001</v>
      </c>
      <c r="U73" s="7">
        <v>7.5799399999999997</v>
      </c>
    </row>
    <row r="74" spans="1:21" ht="15.75" x14ac:dyDescent="0.25">
      <c r="A74" s="24">
        <v>42522</v>
      </c>
      <c r="B74" s="25">
        <v>3.0128200000000001</v>
      </c>
      <c r="C74" s="13">
        <v>8.3689444444444447</v>
      </c>
      <c r="D74" s="7">
        <v>91.31</v>
      </c>
      <c r="E74" s="7"/>
      <c r="F74" s="8">
        <v>29.779409324154798</v>
      </c>
      <c r="G74" s="7">
        <v>2.1156199999999998</v>
      </c>
      <c r="H74" s="24">
        <v>42522</v>
      </c>
      <c r="I74" s="26">
        <v>0</v>
      </c>
      <c r="J74" s="26">
        <v>0</v>
      </c>
      <c r="K74" s="26">
        <v>0</v>
      </c>
      <c r="L74" s="26"/>
      <c r="M74" s="26">
        <v>0</v>
      </c>
      <c r="N74" s="26">
        <f t="shared" si="0"/>
        <v>0</v>
      </c>
      <c r="O74" s="27">
        <v>42522</v>
      </c>
      <c r="P74" s="25">
        <v>3.0128200000000001</v>
      </c>
      <c r="Q74" s="13">
        <v>8.3689444444444447</v>
      </c>
      <c r="R74" s="7">
        <v>91.31</v>
      </c>
      <c r="S74" s="7"/>
      <c r="T74" s="8">
        <v>29.779409324154798</v>
      </c>
      <c r="U74" s="7">
        <v>2.1156199999999998</v>
      </c>
    </row>
    <row r="75" spans="1:21" ht="15.75" x14ac:dyDescent="0.25">
      <c r="A75" s="24">
        <v>42552</v>
      </c>
      <c r="B75" s="25">
        <v>17.986450000000001</v>
      </c>
      <c r="C75" s="13">
        <v>48.350672043010753</v>
      </c>
      <c r="D75" s="7">
        <v>94.596000000000004</v>
      </c>
      <c r="E75" s="7"/>
      <c r="F75" s="8">
        <v>19.448473712155501</v>
      </c>
      <c r="G75" s="7">
        <v>14.48836</v>
      </c>
      <c r="H75" s="24">
        <v>42552</v>
      </c>
      <c r="I75" s="26">
        <v>0</v>
      </c>
      <c r="J75" s="26">
        <v>0</v>
      </c>
      <c r="K75" s="26">
        <v>0</v>
      </c>
      <c r="L75" s="26"/>
      <c r="M75" s="26">
        <v>0</v>
      </c>
      <c r="N75" s="26">
        <f t="shared" si="0"/>
        <v>0</v>
      </c>
      <c r="O75" s="27">
        <v>42552</v>
      </c>
      <c r="P75" s="25">
        <v>17.986450000000001</v>
      </c>
      <c r="Q75" s="13">
        <v>48.350672043010753</v>
      </c>
      <c r="R75" s="7">
        <v>94.596000000000004</v>
      </c>
      <c r="S75" s="7"/>
      <c r="T75" s="8">
        <v>19.448473712155501</v>
      </c>
      <c r="U75" s="7">
        <v>14.48836</v>
      </c>
    </row>
    <row r="76" spans="1:21" ht="15.75" x14ac:dyDescent="0.25">
      <c r="A76" s="24">
        <v>42583</v>
      </c>
      <c r="B76" s="25">
        <v>29.88813</v>
      </c>
      <c r="C76" s="13">
        <v>80.344435483870967</v>
      </c>
      <c r="D76" s="7">
        <v>85.6</v>
      </c>
      <c r="E76" s="7"/>
      <c r="F76" s="8">
        <v>16.129547081065301</v>
      </c>
      <c r="G76" s="7">
        <v>25.067310000000003</v>
      </c>
      <c r="H76" s="24">
        <v>42583</v>
      </c>
      <c r="I76" s="26">
        <v>0</v>
      </c>
      <c r="J76" s="26">
        <v>0</v>
      </c>
      <c r="K76" s="26">
        <v>0</v>
      </c>
      <c r="L76" s="26"/>
      <c r="M76" s="26">
        <v>0</v>
      </c>
      <c r="N76" s="26">
        <f t="shared" si="0"/>
        <v>0</v>
      </c>
      <c r="O76" s="27">
        <v>42583</v>
      </c>
      <c r="P76" s="25">
        <v>29.88813</v>
      </c>
      <c r="Q76" s="13">
        <v>80.344435483870967</v>
      </c>
      <c r="R76" s="7">
        <v>85.6</v>
      </c>
      <c r="S76" s="7"/>
      <c r="T76" s="8">
        <v>16.129547081065301</v>
      </c>
      <c r="U76" s="7">
        <v>25.067310000000003</v>
      </c>
    </row>
    <row r="77" spans="1:21" ht="15.75" x14ac:dyDescent="0.25">
      <c r="A77" s="24">
        <v>42614</v>
      </c>
      <c r="B77" s="28">
        <v>30.739259999999998</v>
      </c>
      <c r="C77" s="13">
        <v>85.386833333333328</v>
      </c>
      <c r="D77" s="7">
        <v>89.71</v>
      </c>
      <c r="E77" s="7"/>
      <c r="F77" s="8">
        <v>14.6266696075312</v>
      </c>
      <c r="G77" s="7">
        <v>26.243129999999997</v>
      </c>
      <c r="H77" s="24">
        <v>42614</v>
      </c>
      <c r="I77" s="26">
        <v>0</v>
      </c>
      <c r="J77" s="26">
        <v>0</v>
      </c>
      <c r="K77" s="26">
        <v>0</v>
      </c>
      <c r="L77" s="26"/>
      <c r="M77" s="26">
        <v>0</v>
      </c>
      <c r="N77" s="26">
        <f t="shared" si="0"/>
        <v>0</v>
      </c>
      <c r="O77" s="27">
        <v>42614</v>
      </c>
      <c r="P77" s="28">
        <v>30.739259999999998</v>
      </c>
      <c r="Q77" s="13">
        <v>85.386833333333328</v>
      </c>
      <c r="R77" s="7">
        <v>89.71</v>
      </c>
      <c r="S77" s="7"/>
      <c r="T77" s="8">
        <v>14.6266696075312</v>
      </c>
      <c r="U77" s="7">
        <v>26.243129999999997</v>
      </c>
    </row>
    <row r="78" spans="1:21" ht="15.75" x14ac:dyDescent="0.25">
      <c r="A78" s="24">
        <v>42644</v>
      </c>
      <c r="B78" s="25">
        <v>32.064839999999997</v>
      </c>
      <c r="C78" s="13">
        <v>86.195806451612896</v>
      </c>
      <c r="D78" s="7">
        <v>90.2</v>
      </c>
      <c r="E78" s="7"/>
      <c r="F78" s="8">
        <v>14.1116562565102</v>
      </c>
      <c r="G78" s="7">
        <v>27.539960000000001</v>
      </c>
      <c r="H78" s="24">
        <v>42644</v>
      </c>
      <c r="I78" s="26">
        <v>0</v>
      </c>
      <c r="J78" s="26">
        <v>0</v>
      </c>
      <c r="K78" s="26">
        <v>0</v>
      </c>
      <c r="L78" s="26"/>
      <c r="M78" s="26">
        <v>0</v>
      </c>
      <c r="N78" s="26">
        <f t="shared" si="0"/>
        <v>0</v>
      </c>
      <c r="O78" s="27">
        <v>42644</v>
      </c>
      <c r="P78" s="25">
        <v>32.064839999999997</v>
      </c>
      <c r="Q78" s="13">
        <v>86.195806451612896</v>
      </c>
      <c r="R78" s="7">
        <v>90.2</v>
      </c>
      <c r="S78" s="7"/>
      <c r="T78" s="8">
        <v>14.1116562565102</v>
      </c>
      <c r="U78" s="7">
        <v>27.539960000000001</v>
      </c>
    </row>
    <row r="79" spans="1:21" ht="15.75" x14ac:dyDescent="0.25">
      <c r="A79" s="24">
        <v>42675</v>
      </c>
      <c r="B79" s="25">
        <v>33.40005</v>
      </c>
      <c r="C79" s="13">
        <v>92.77791666666667</v>
      </c>
      <c r="D79" s="7">
        <v>95.51</v>
      </c>
      <c r="E79" s="7"/>
      <c r="F79" s="8">
        <v>14.1136315664198</v>
      </c>
      <c r="G79" s="7">
        <v>28.686090000000004</v>
      </c>
      <c r="H79" s="24">
        <v>42675</v>
      </c>
      <c r="I79" s="26">
        <v>0</v>
      </c>
      <c r="J79" s="26">
        <v>0</v>
      </c>
      <c r="K79" s="26">
        <v>0</v>
      </c>
      <c r="L79" s="26"/>
      <c r="M79" s="26">
        <v>0</v>
      </c>
      <c r="N79" s="26">
        <f t="shared" si="0"/>
        <v>0</v>
      </c>
      <c r="O79" s="27">
        <v>42675</v>
      </c>
      <c r="P79" s="25">
        <v>33.40005</v>
      </c>
      <c r="Q79" s="13">
        <v>92.77791666666667</v>
      </c>
      <c r="R79" s="7">
        <v>95.51</v>
      </c>
      <c r="S79" s="7"/>
      <c r="T79" s="8">
        <v>14.1136315664198</v>
      </c>
      <c r="U79" s="7">
        <v>28.686090000000004</v>
      </c>
    </row>
    <row r="80" spans="1:21" ht="15.75" x14ac:dyDescent="0.25">
      <c r="A80" s="24">
        <v>42705</v>
      </c>
      <c r="B80" s="25">
        <v>30.873259999999998</v>
      </c>
      <c r="C80" s="13">
        <v>82.992634408602157</v>
      </c>
      <c r="D80" s="7">
        <v>91.8</v>
      </c>
      <c r="E80" s="7"/>
      <c r="F80" s="8">
        <v>15.011566643755801</v>
      </c>
      <c r="G80" s="29">
        <v>26.238699999999998</v>
      </c>
      <c r="H80" s="30">
        <v>42705</v>
      </c>
      <c r="I80" s="25">
        <v>5.4651800000000001</v>
      </c>
      <c r="J80" s="13">
        <v>19.801376811594203</v>
      </c>
      <c r="K80" s="7">
        <v>19.91</v>
      </c>
      <c r="L80" s="7"/>
      <c r="M80" s="8">
        <v>10.519873087437199</v>
      </c>
      <c r="N80" s="31">
        <f t="shared" si="0"/>
        <v>4.89025</v>
      </c>
      <c r="O80" s="24">
        <v>42705</v>
      </c>
      <c r="P80" s="11">
        <f>B80+I80</f>
        <v>36.338439999999999</v>
      </c>
      <c r="Q80" s="14">
        <v>48.84</v>
      </c>
      <c r="R80" s="14">
        <f>(D80+K80)/2</f>
        <v>55.854999999999997</v>
      </c>
      <c r="S80" s="14"/>
      <c r="T80" s="14">
        <v>14.33</v>
      </c>
      <c r="U80" s="11">
        <f>G80+N80</f>
        <v>31.128949999999996</v>
      </c>
    </row>
    <row r="81" spans="1:21" ht="15.75" x14ac:dyDescent="0.25">
      <c r="A81" s="24">
        <v>42736</v>
      </c>
      <c r="B81" s="25">
        <v>33.858040000000003</v>
      </c>
      <c r="C81" s="13">
        <v>91.016236559139784</v>
      </c>
      <c r="D81" s="7">
        <v>92.47</v>
      </c>
      <c r="E81" s="7"/>
      <c r="F81" s="8">
        <v>14.2428799776951</v>
      </c>
      <c r="G81" s="29">
        <v>29.035679999999999</v>
      </c>
      <c r="H81" s="30">
        <v>42736</v>
      </c>
      <c r="I81" s="25">
        <v>34.689480000000003</v>
      </c>
      <c r="J81" s="13">
        <v>93.25</v>
      </c>
      <c r="K81" s="7">
        <v>100</v>
      </c>
      <c r="L81" s="7"/>
      <c r="M81" s="8">
        <v>10.3748456304332</v>
      </c>
      <c r="N81" s="31">
        <f t="shared" si="0"/>
        <v>31.090500000000006</v>
      </c>
      <c r="O81" s="24">
        <v>42736</v>
      </c>
      <c r="P81" s="11">
        <f>B81+I81</f>
        <v>68.547520000000006</v>
      </c>
      <c r="Q81" s="14">
        <v>92.13</v>
      </c>
      <c r="R81" s="14">
        <f t="shared" ref="R81:R83" si="1">(D81+K81)/2</f>
        <v>96.234999999999999</v>
      </c>
      <c r="S81" s="14"/>
      <c r="T81" s="14">
        <v>12.28</v>
      </c>
      <c r="U81" s="11">
        <f>G81+N81</f>
        <v>60.126180000000005</v>
      </c>
    </row>
    <row r="82" spans="1:21" ht="15.75" x14ac:dyDescent="0.25">
      <c r="A82" s="24">
        <v>42767</v>
      </c>
      <c r="B82" s="25">
        <v>28.829360000000001</v>
      </c>
      <c r="C82" s="13">
        <v>85.801666666666662</v>
      </c>
      <c r="D82" s="7">
        <v>99.37</v>
      </c>
      <c r="E82" s="7"/>
      <c r="F82" s="8">
        <v>15.704788451772799</v>
      </c>
      <c r="G82" s="29">
        <v>24.301770000000001</v>
      </c>
      <c r="H82" s="30">
        <v>42767</v>
      </c>
      <c r="I82" s="25">
        <v>28.36506</v>
      </c>
      <c r="J82" s="13">
        <v>84.42</v>
      </c>
      <c r="K82" s="7">
        <v>87.16</v>
      </c>
      <c r="L82" s="7"/>
      <c r="M82" s="8">
        <v>10.5048958119602</v>
      </c>
      <c r="N82" s="31">
        <f t="shared" si="0"/>
        <v>25.385340000000003</v>
      </c>
      <c r="O82" s="24">
        <v>42767</v>
      </c>
      <c r="P82" s="11">
        <f>B82+I82</f>
        <v>57.194420000000001</v>
      </c>
      <c r="Q82" s="14">
        <v>85.11</v>
      </c>
      <c r="R82" s="14">
        <f t="shared" si="1"/>
        <v>93.265000000000001</v>
      </c>
      <c r="S82" s="14"/>
      <c r="T82" s="14">
        <v>13.13</v>
      </c>
      <c r="U82" s="11">
        <f>G82+N82</f>
        <v>49.687110000000004</v>
      </c>
    </row>
    <row r="83" spans="1:21" ht="15.75" x14ac:dyDescent="0.25">
      <c r="A83" s="24">
        <v>42795</v>
      </c>
      <c r="B83" s="25">
        <v>28.55</v>
      </c>
      <c r="C83" s="13">
        <v>76.747311827956992</v>
      </c>
      <c r="D83" s="7">
        <v>81.599999999999994</v>
      </c>
      <c r="E83" s="7"/>
      <c r="F83" s="8">
        <v>18.870858143607698</v>
      </c>
      <c r="G83" s="29">
        <v>23.162370000000003</v>
      </c>
      <c r="H83" s="30">
        <v>42795</v>
      </c>
      <c r="I83" s="25">
        <v>35.696589999999993</v>
      </c>
      <c r="J83" s="13">
        <v>95.95</v>
      </c>
      <c r="K83" s="7">
        <v>92.9</v>
      </c>
      <c r="L83" s="7"/>
      <c r="M83" s="8">
        <v>10.245684531771801</v>
      </c>
      <c r="N83" s="31">
        <f t="shared" si="0"/>
        <v>32.039229999999996</v>
      </c>
      <c r="O83" s="24">
        <v>42795</v>
      </c>
      <c r="P83" s="11">
        <f>B83+I83</f>
        <v>64.246589999999998</v>
      </c>
      <c r="Q83" s="14">
        <v>86.35</v>
      </c>
      <c r="R83" s="14">
        <f t="shared" si="1"/>
        <v>87.25</v>
      </c>
      <c r="S83" s="14"/>
      <c r="T83" s="14">
        <v>14.08</v>
      </c>
      <c r="U83" s="11">
        <f>G83+N83</f>
        <v>55.201599999999999</v>
      </c>
    </row>
    <row r="84" spans="1:21" ht="30" x14ac:dyDescent="0.25">
      <c r="A84" s="10" t="s">
        <v>9</v>
      </c>
      <c r="B84" s="7">
        <v>315.98576000000008</v>
      </c>
      <c r="C84" s="7">
        <f>AVERAGE(C72:C83)</f>
        <v>72.252829749103952</v>
      </c>
      <c r="D84" s="7">
        <f>AVERAGE(D72:D83)</f>
        <v>89.355500000000006</v>
      </c>
      <c r="E84" s="7"/>
      <c r="F84" s="8">
        <f>((B84-G84)/B84)*100</f>
        <v>15.618543379929559</v>
      </c>
      <c r="G84" s="7">
        <v>266.63338699999997</v>
      </c>
      <c r="H84" s="10" t="s">
        <v>9</v>
      </c>
      <c r="I84" s="7">
        <f>SUM(I72:I83)</f>
        <v>104.21630999999999</v>
      </c>
      <c r="J84" s="7">
        <f>I84*100/(1.2*114)</f>
        <v>76.181513157894742</v>
      </c>
      <c r="K84" s="7">
        <f>AVERAGE(K80:K83)</f>
        <v>74.992500000000007</v>
      </c>
      <c r="L84" s="7"/>
      <c r="M84" s="8">
        <f>((I84-N84)/I84)*100</f>
        <v>10.373606588066663</v>
      </c>
      <c r="N84" s="32">
        <f>SUM(N72:N83)</f>
        <v>93.405320000000017</v>
      </c>
      <c r="O84" s="33" t="s">
        <v>9</v>
      </c>
      <c r="P84" s="12">
        <f>SUM(P72:P83)</f>
        <v>420.20206999999994</v>
      </c>
      <c r="Q84" s="7">
        <f>AVERAGE(Q72:Q83)</f>
        <v>70.242175627240158</v>
      </c>
      <c r="R84" s="7">
        <f>AVERAGE(R72:R83)</f>
        <v>86.635916666666674</v>
      </c>
      <c r="S84" s="7"/>
      <c r="T84" s="8">
        <f>((P84-U84)/P84)*100</f>
        <v>14.317721709462297</v>
      </c>
      <c r="U84" s="7">
        <f>SUM(U72:U83)</f>
        <v>360.03870699999999</v>
      </c>
    </row>
    <row r="87" spans="1:21" x14ac:dyDescent="0.25">
      <c r="A87" s="62" t="s">
        <v>0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</row>
    <row r="88" spans="1:21" ht="18" customHeight="1" x14ac:dyDescent="0.25">
      <c r="A88" s="63" t="s">
        <v>15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</row>
    <row r="89" spans="1:21" ht="18" customHeight="1" x14ac:dyDescent="0.25">
      <c r="A89" s="57" t="s">
        <v>16</v>
      </c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</row>
    <row r="90" spans="1:21" x14ac:dyDescent="0.25">
      <c r="A90" s="64" t="s">
        <v>21</v>
      </c>
      <c r="B90" s="64"/>
      <c r="C90" s="64"/>
      <c r="D90" s="64"/>
      <c r="E90" s="64"/>
      <c r="F90" s="64"/>
      <c r="G90" s="64"/>
      <c r="H90" s="64" t="s">
        <v>7</v>
      </c>
      <c r="I90" s="64"/>
      <c r="J90" s="64"/>
      <c r="K90" s="64"/>
      <c r="L90" s="64"/>
      <c r="M90" s="64"/>
      <c r="N90" s="64"/>
      <c r="O90" s="64" t="s">
        <v>8</v>
      </c>
      <c r="P90" s="64"/>
      <c r="Q90" s="64"/>
      <c r="R90" s="64"/>
      <c r="S90" s="64"/>
      <c r="T90" s="64"/>
      <c r="U90" s="64"/>
    </row>
    <row r="91" spans="1:21" x14ac:dyDescent="0.25">
      <c r="A91" s="4" t="s">
        <v>1</v>
      </c>
      <c r="B91" s="4" t="s">
        <v>2</v>
      </c>
      <c r="C91" s="4" t="s">
        <v>3</v>
      </c>
      <c r="D91" s="7" t="s">
        <v>6</v>
      </c>
      <c r="E91" s="7"/>
      <c r="F91" s="4" t="s">
        <v>4</v>
      </c>
      <c r="G91" s="4" t="s">
        <v>5</v>
      </c>
      <c r="H91" s="4" t="s">
        <v>1</v>
      </c>
      <c r="I91" s="4" t="s">
        <v>2</v>
      </c>
      <c r="J91" s="4" t="s">
        <v>3</v>
      </c>
      <c r="K91" s="4" t="s">
        <v>6</v>
      </c>
      <c r="L91" s="4"/>
      <c r="M91" s="4" t="s">
        <v>4</v>
      </c>
      <c r="N91" s="4" t="s">
        <v>5</v>
      </c>
      <c r="O91" s="4" t="s">
        <v>1</v>
      </c>
      <c r="P91" s="4" t="s">
        <v>2</v>
      </c>
      <c r="Q91" s="4" t="s">
        <v>3</v>
      </c>
      <c r="R91" s="4" t="s">
        <v>6</v>
      </c>
      <c r="S91" s="4"/>
      <c r="T91" s="4" t="s">
        <v>4</v>
      </c>
      <c r="U91" s="4" t="s">
        <v>5</v>
      </c>
    </row>
    <row r="92" spans="1:21" x14ac:dyDescent="0.25">
      <c r="A92" s="34">
        <v>42826</v>
      </c>
      <c r="B92" s="7">
        <v>32.675599999999996</v>
      </c>
      <c r="C92" s="7">
        <v>90.765555555555551</v>
      </c>
      <c r="D92" s="7">
        <v>96.61</v>
      </c>
      <c r="E92" s="7"/>
      <c r="F92" s="8">
        <v>14.5568864841043</v>
      </c>
      <c r="G92" s="13">
        <v>27.84094</v>
      </c>
      <c r="H92" s="34">
        <v>42826</v>
      </c>
      <c r="I92" s="7">
        <v>33.699289999999998</v>
      </c>
      <c r="J92" s="7">
        <v>93.609138888888893</v>
      </c>
      <c r="K92" s="7">
        <v>94.78</v>
      </c>
      <c r="L92" s="7"/>
      <c r="M92" s="14">
        <v>10.2912553944015</v>
      </c>
      <c r="N92" s="7">
        <v>30.231210000000001</v>
      </c>
      <c r="O92" s="34">
        <v>42826</v>
      </c>
      <c r="P92" s="7">
        <v>66.374889999999994</v>
      </c>
      <c r="Q92" s="7">
        <v>92.187347222222229</v>
      </c>
      <c r="R92" s="7">
        <f>(D92+K92)/2</f>
        <v>95.694999999999993</v>
      </c>
      <c r="S92" s="7"/>
      <c r="T92" s="8">
        <v>12.3911768441349</v>
      </c>
      <c r="U92" s="7">
        <v>58.150259999999996</v>
      </c>
    </row>
    <row r="93" spans="1:21" x14ac:dyDescent="0.25">
      <c r="A93" s="34">
        <v>42856</v>
      </c>
      <c r="B93" s="7">
        <v>32.1113</v>
      </c>
      <c r="C93" s="7">
        <v>86.320698924731175</v>
      </c>
      <c r="D93" s="7">
        <v>90.486000000000004</v>
      </c>
      <c r="E93" s="7"/>
      <c r="F93" s="8">
        <v>14.961088464185501</v>
      </c>
      <c r="G93" s="13">
        <v>27.218799999999998</v>
      </c>
      <c r="H93" s="34">
        <v>42856</v>
      </c>
      <c r="I93" s="7">
        <v>37.077690000000004</v>
      </c>
      <c r="J93" s="7">
        <v>99.671209677419355</v>
      </c>
      <c r="K93" s="7">
        <v>100</v>
      </c>
      <c r="L93" s="7"/>
      <c r="M93" s="14">
        <v>10.5007620485526</v>
      </c>
      <c r="N93" s="7">
        <v>33.184249999999999</v>
      </c>
      <c r="O93" s="34">
        <v>42856</v>
      </c>
      <c r="P93" s="7">
        <v>69.188990000000004</v>
      </c>
      <c r="Q93" s="7">
        <v>92.995954301075272</v>
      </c>
      <c r="R93" s="7">
        <f t="shared" ref="R93:R103" si="2">(D93+K93)/2</f>
        <v>95.242999999999995</v>
      </c>
      <c r="S93" s="7"/>
      <c r="T93" s="8">
        <v>12.570844002781399</v>
      </c>
      <c r="U93" s="7">
        <v>60.491350000000004</v>
      </c>
    </row>
    <row r="94" spans="1:21" x14ac:dyDescent="0.25">
      <c r="A94" s="34">
        <v>42887</v>
      </c>
      <c r="B94" s="7">
        <v>16.395109999999999</v>
      </c>
      <c r="C94" s="7">
        <v>45.541972222222221</v>
      </c>
      <c r="D94" s="7">
        <v>49.51</v>
      </c>
      <c r="E94" s="7"/>
      <c r="F94" s="8">
        <v>17.7238823039309</v>
      </c>
      <c r="G94" s="13">
        <v>13.42484</v>
      </c>
      <c r="H94" s="34">
        <v>42887</v>
      </c>
      <c r="I94" s="7">
        <v>34.340269999999997</v>
      </c>
      <c r="J94" s="7">
        <v>95.389638888888882</v>
      </c>
      <c r="K94" s="7">
        <v>96.953999999999994</v>
      </c>
      <c r="L94" s="7"/>
      <c r="M94" s="14">
        <v>10.2610142552752</v>
      </c>
      <c r="N94" s="7">
        <v>30.816609999999997</v>
      </c>
      <c r="O94" s="34">
        <v>42887</v>
      </c>
      <c r="P94" s="7">
        <v>50.735379999999999</v>
      </c>
      <c r="Q94" s="7">
        <v>70.465805555555548</v>
      </c>
      <c r="R94" s="7">
        <f t="shared" si="2"/>
        <v>73.231999999999999</v>
      </c>
      <c r="S94" s="7"/>
      <c r="T94" s="8">
        <v>12.672635939653899</v>
      </c>
      <c r="U94" s="7">
        <v>44.305869999999999</v>
      </c>
    </row>
    <row r="95" spans="1:21" x14ac:dyDescent="0.25">
      <c r="A95" s="34">
        <v>42917</v>
      </c>
      <c r="B95" s="7">
        <v>25.784520000000001</v>
      </c>
      <c r="C95" s="7">
        <v>69.313225806451612</v>
      </c>
      <c r="D95" s="7">
        <v>86.55</v>
      </c>
      <c r="E95" s="7"/>
      <c r="F95" s="8">
        <v>15.541301525101099</v>
      </c>
      <c r="G95" s="13">
        <v>21.67775</v>
      </c>
      <c r="H95" s="34">
        <v>42917</v>
      </c>
      <c r="I95" s="7">
        <v>35.159089999999999</v>
      </c>
      <c r="J95" s="7">
        <v>94.513682795698912</v>
      </c>
      <c r="K95" s="7">
        <v>99.49</v>
      </c>
      <c r="L95" s="7"/>
      <c r="M95" s="14">
        <v>9.9533292812754794</v>
      </c>
      <c r="N95" s="7">
        <v>31.659589999999998</v>
      </c>
      <c r="O95" s="34">
        <v>42917</v>
      </c>
      <c r="P95" s="7">
        <v>60.94361</v>
      </c>
      <c r="Q95" s="7">
        <v>81.913454301075276</v>
      </c>
      <c r="R95" s="7">
        <f t="shared" si="2"/>
        <v>93.02</v>
      </c>
      <c r="S95" s="7"/>
      <c r="T95" s="8">
        <v>12.3175341926742</v>
      </c>
      <c r="U95" s="7">
        <v>53.436860000000003</v>
      </c>
    </row>
    <row r="96" spans="1:21" x14ac:dyDescent="0.25">
      <c r="A96" s="34">
        <v>42948</v>
      </c>
      <c r="B96" s="7">
        <v>30.717310000000001</v>
      </c>
      <c r="C96" s="7">
        <v>82.573413978494628</v>
      </c>
      <c r="D96" s="7">
        <v>94.31</v>
      </c>
      <c r="E96" s="7"/>
      <c r="F96" s="8">
        <v>15.1221575066306</v>
      </c>
      <c r="G96" s="13">
        <v>25.997980000000002</v>
      </c>
      <c r="H96" s="34">
        <v>42948</v>
      </c>
      <c r="I96" s="7">
        <v>32.318829999999998</v>
      </c>
      <c r="J96" s="7">
        <v>86.878575268817201</v>
      </c>
      <c r="K96" s="7">
        <v>96.67</v>
      </c>
      <c r="L96" s="7"/>
      <c r="M96" s="14">
        <v>10.9425990978015</v>
      </c>
      <c r="N96" s="7">
        <v>28.782310000000003</v>
      </c>
      <c r="O96" s="34">
        <v>42948</v>
      </c>
      <c r="P96" s="7">
        <v>63.036139999999996</v>
      </c>
      <c r="Q96" s="7">
        <v>84.725994623655907</v>
      </c>
      <c r="R96" s="7">
        <f t="shared" si="2"/>
        <v>95.490000000000009</v>
      </c>
      <c r="S96" s="7"/>
      <c r="T96" s="8">
        <v>12.9792845818288</v>
      </c>
      <c r="U96" s="7">
        <v>54.854500000000002</v>
      </c>
    </row>
    <row r="97" spans="1:21" x14ac:dyDescent="0.25">
      <c r="A97" s="34">
        <v>42979</v>
      </c>
      <c r="B97" s="7">
        <v>31.064599999999999</v>
      </c>
      <c r="C97" s="7">
        <v>86.290555555555542</v>
      </c>
      <c r="D97" s="7">
        <v>92.2</v>
      </c>
      <c r="E97" s="7"/>
      <c r="F97" s="8">
        <v>14.162004339344501</v>
      </c>
      <c r="G97" s="13">
        <v>26.593640000000001</v>
      </c>
      <c r="H97" s="34">
        <v>42979</v>
      </c>
      <c r="I97" s="7">
        <v>33.782640000000001</v>
      </c>
      <c r="J97" s="7">
        <v>93.840666666666664</v>
      </c>
      <c r="K97" s="7">
        <v>100</v>
      </c>
      <c r="L97" s="7"/>
      <c r="M97" s="14">
        <v>10.516673652503201</v>
      </c>
      <c r="N97" s="7">
        <v>30.22983</v>
      </c>
      <c r="O97" s="34">
        <v>42979</v>
      </c>
      <c r="P97" s="7">
        <v>64.847239999999999</v>
      </c>
      <c r="Q97" s="7">
        <v>90.06561111111111</v>
      </c>
      <c r="R97" s="7">
        <f t="shared" si="2"/>
        <v>96.1</v>
      </c>
      <c r="S97" s="7"/>
      <c r="T97" s="8">
        <v>12.262942879296</v>
      </c>
      <c r="U97" s="7">
        <v>56.895060000000001</v>
      </c>
    </row>
    <row r="98" spans="1:21" x14ac:dyDescent="0.25">
      <c r="A98" s="34">
        <v>43009</v>
      </c>
      <c r="B98" s="7">
        <v>36.544489999999996</v>
      </c>
      <c r="C98" s="7">
        <v>98.237876344086018</v>
      </c>
      <c r="D98" s="7">
        <v>100</v>
      </c>
      <c r="E98" s="7"/>
      <c r="F98" s="8">
        <v>13.5230783081116</v>
      </c>
      <c r="G98" s="13">
        <v>31.533969999999997</v>
      </c>
      <c r="H98" s="34">
        <v>43009</v>
      </c>
      <c r="I98" s="7">
        <v>36.381550000000004</v>
      </c>
      <c r="J98" s="7">
        <v>97.799865591397861</v>
      </c>
      <c r="K98" s="7">
        <v>97.34</v>
      </c>
      <c r="L98" s="7"/>
      <c r="M98" s="14">
        <v>10.271986762521101</v>
      </c>
      <c r="N98" s="7">
        <v>32.644442000000005</v>
      </c>
      <c r="O98" s="34">
        <v>43009</v>
      </c>
      <c r="P98" s="7">
        <v>72.926040000000015</v>
      </c>
      <c r="Q98" s="7">
        <v>98.018870967741947</v>
      </c>
      <c r="R98" s="7">
        <f t="shared" si="2"/>
        <v>98.67</v>
      </c>
      <c r="S98" s="7"/>
      <c r="T98" s="8">
        <v>11.901164522302301</v>
      </c>
      <c r="U98" s="7">
        <v>64.246992000000006</v>
      </c>
    </row>
    <row r="99" spans="1:21" x14ac:dyDescent="0.25">
      <c r="A99" s="34">
        <v>43040</v>
      </c>
      <c r="B99" s="7">
        <v>34.51444</v>
      </c>
      <c r="C99" s="7">
        <v>95.873444444444459</v>
      </c>
      <c r="D99" s="7">
        <v>99.92</v>
      </c>
      <c r="E99" s="7"/>
      <c r="F99" s="8">
        <v>13.694065440435899</v>
      </c>
      <c r="G99" s="13">
        <v>29.730730000000005</v>
      </c>
      <c r="H99" s="34">
        <v>43040</v>
      </c>
      <c r="I99" s="7">
        <v>35.577129999999997</v>
      </c>
      <c r="J99" s="7">
        <v>98.825361111111093</v>
      </c>
      <c r="K99" s="7">
        <v>100</v>
      </c>
      <c r="L99" s="7"/>
      <c r="M99" s="14">
        <v>10.301674137289901</v>
      </c>
      <c r="N99" s="7">
        <v>31.912089999999996</v>
      </c>
      <c r="O99" s="34">
        <v>43040</v>
      </c>
      <c r="P99" s="7">
        <v>70.091570000000004</v>
      </c>
      <c r="Q99" s="7">
        <v>97.349402777777783</v>
      </c>
      <c r="R99" s="7">
        <f t="shared" si="2"/>
        <v>99.960000000000008</v>
      </c>
      <c r="S99" s="7"/>
      <c r="T99" s="8">
        <v>11.972152999283701</v>
      </c>
      <c r="U99" s="7">
        <v>61.700100000000006</v>
      </c>
    </row>
    <row r="100" spans="1:21" x14ac:dyDescent="0.25">
      <c r="A100" s="34">
        <v>43070</v>
      </c>
      <c r="B100" s="7">
        <v>28.995150000000002</v>
      </c>
      <c r="C100" s="7">
        <v>77.943951612903234</v>
      </c>
      <c r="D100" s="7">
        <v>81.39</v>
      </c>
      <c r="E100" s="7"/>
      <c r="F100" s="8">
        <v>15.2604901164505</v>
      </c>
      <c r="G100" s="13">
        <v>24.510708000000001</v>
      </c>
      <c r="H100" s="34">
        <v>43070</v>
      </c>
      <c r="I100" s="7">
        <v>37.899585999999992</v>
      </c>
      <c r="J100" s="7">
        <v>101.8806075268817</v>
      </c>
      <c r="K100" s="7">
        <v>100</v>
      </c>
      <c r="L100" s="7"/>
      <c r="M100" s="14">
        <v>10.0734926233759</v>
      </c>
      <c r="N100" s="7">
        <v>34.081773999999996</v>
      </c>
      <c r="O100" s="34">
        <v>43070</v>
      </c>
      <c r="P100" s="7">
        <v>66.894736000000009</v>
      </c>
      <c r="Q100" s="7">
        <v>89.91227956989249</v>
      </c>
      <c r="R100" s="7">
        <f t="shared" si="2"/>
        <v>90.694999999999993</v>
      </c>
      <c r="S100" s="7"/>
      <c r="T100" s="8">
        <v>12.321767739691801</v>
      </c>
      <c r="U100" s="7">
        <v>58.652122000000006</v>
      </c>
    </row>
    <row r="101" spans="1:21" x14ac:dyDescent="0.25">
      <c r="A101" s="34">
        <v>43101</v>
      </c>
      <c r="B101" s="7">
        <v>0</v>
      </c>
      <c r="C101" s="7">
        <v>0</v>
      </c>
      <c r="D101" s="7">
        <v>0</v>
      </c>
      <c r="E101" s="7"/>
      <c r="F101" s="8">
        <v>0</v>
      </c>
      <c r="G101" s="8">
        <v>0</v>
      </c>
      <c r="H101" s="34">
        <v>43101</v>
      </c>
      <c r="I101" s="7">
        <v>35.140457999999995</v>
      </c>
      <c r="J101" s="7">
        <v>94.463596774193547</v>
      </c>
      <c r="K101" s="7">
        <v>92.89</v>
      </c>
      <c r="L101" s="7"/>
      <c r="M101" s="14">
        <v>9.7696734629924293</v>
      </c>
      <c r="N101" s="7">
        <v>31.707349999999998</v>
      </c>
      <c r="O101" s="34">
        <v>43101</v>
      </c>
      <c r="P101" s="7">
        <v>35.140457999999995</v>
      </c>
      <c r="Q101" s="7">
        <v>47.231798387096774</v>
      </c>
      <c r="R101" s="7">
        <f t="shared" si="2"/>
        <v>46.445</v>
      </c>
      <c r="S101" s="7"/>
      <c r="T101" s="14">
        <v>9.7696734629924293</v>
      </c>
      <c r="U101" s="7">
        <v>31.341449999999998</v>
      </c>
    </row>
    <row r="102" spans="1:21" x14ac:dyDescent="0.25">
      <c r="A102" s="34">
        <v>43132</v>
      </c>
      <c r="B102" s="7">
        <v>19.122388400000002</v>
      </c>
      <c r="C102" s="7">
        <v>56.911870238095254</v>
      </c>
      <c r="D102" s="7">
        <v>55.6</v>
      </c>
      <c r="E102" s="7"/>
      <c r="F102" s="8">
        <v>13.131748751636099</v>
      </c>
      <c r="G102" s="13">
        <v>16.567358400000003</v>
      </c>
      <c r="H102" s="34">
        <v>43132</v>
      </c>
      <c r="I102" s="7">
        <v>34.320005999999999</v>
      </c>
      <c r="J102" s="7">
        <v>102.142875</v>
      </c>
      <c r="K102" s="7">
        <v>100</v>
      </c>
      <c r="L102" s="7"/>
      <c r="M102" s="14">
        <v>9.8116766063502396</v>
      </c>
      <c r="N102" s="7">
        <v>30.952638000000004</v>
      </c>
      <c r="O102" s="34">
        <v>43132</v>
      </c>
      <c r="P102" s="7">
        <v>53.442394400000005</v>
      </c>
      <c r="Q102" s="7">
        <v>79.527372619047625</v>
      </c>
      <c r="R102" s="7">
        <f t="shared" si="2"/>
        <v>77.8</v>
      </c>
      <c r="S102" s="7"/>
      <c r="T102" s="8">
        <v>10.9996418873029</v>
      </c>
      <c r="U102" s="7">
        <v>47.563922400000003</v>
      </c>
    </row>
    <row r="103" spans="1:21" x14ac:dyDescent="0.25">
      <c r="A103" s="34">
        <v>43160</v>
      </c>
      <c r="B103" s="7">
        <v>32.733959599999999</v>
      </c>
      <c r="C103" s="7">
        <v>87.994515053763436</v>
      </c>
      <c r="D103" s="7">
        <v>90.2</v>
      </c>
      <c r="E103" s="7"/>
      <c r="F103" s="8">
        <v>13.169283681770001</v>
      </c>
      <c r="G103" s="13">
        <v>28.347837882</v>
      </c>
      <c r="H103" s="34">
        <v>43160</v>
      </c>
      <c r="I103" s="7">
        <v>36.740394000000009</v>
      </c>
      <c r="J103" s="7">
        <v>98.764500000000027</v>
      </c>
      <c r="K103" s="7">
        <v>97.8</v>
      </c>
      <c r="L103" s="7"/>
      <c r="M103" s="14">
        <v>10.128067761058899</v>
      </c>
      <c r="N103" s="7">
        <v>33.019302000000003</v>
      </c>
      <c r="O103" s="34">
        <v>43160</v>
      </c>
      <c r="P103" s="7">
        <v>69.474353600000001</v>
      </c>
      <c r="Q103" s="7">
        <v>93.379507526881724</v>
      </c>
      <c r="R103" s="7">
        <f t="shared" si="2"/>
        <v>94</v>
      </c>
      <c r="S103" s="7"/>
      <c r="T103" s="8">
        <v>11.5609855778493</v>
      </c>
      <c r="U103" s="7">
        <v>61.442433600000001</v>
      </c>
    </row>
    <row r="104" spans="1:21" ht="30" x14ac:dyDescent="0.25">
      <c r="A104" s="10" t="s">
        <v>9</v>
      </c>
      <c r="B104" s="7">
        <v>320.65886800000004</v>
      </c>
      <c r="C104" s="7">
        <v>73.150000000000006</v>
      </c>
      <c r="D104" s="7">
        <f>AVERAGE(D92:D103)</f>
        <v>78.064666666666668</v>
      </c>
      <c r="E104" s="7"/>
      <c r="F104" s="8">
        <f>((B104-G104)/B104)*100</f>
        <v>14.724156550692982</v>
      </c>
      <c r="G104" s="7">
        <v>273.44455428200007</v>
      </c>
      <c r="H104" s="35" t="s">
        <v>9</v>
      </c>
      <c r="I104" s="7">
        <v>422.43693400000001</v>
      </c>
      <c r="J104" s="7">
        <f>AVERAGE(J92:J103)</f>
        <v>96.48164318249701</v>
      </c>
      <c r="K104" s="7">
        <f>AVERAGE(K92:K103)</f>
        <v>97.99366666666667</v>
      </c>
      <c r="L104" s="7"/>
      <c r="M104" s="8">
        <f>((I104-N104)/I104)*100</f>
        <v>10.230056730787663</v>
      </c>
      <c r="N104" s="7">
        <v>379.22139599999997</v>
      </c>
      <c r="O104" s="35" t="s">
        <v>9</v>
      </c>
      <c r="P104" s="7">
        <v>743.09580200000005</v>
      </c>
      <c r="Q104" s="7">
        <v>84.814449913594459</v>
      </c>
      <c r="R104" s="7">
        <f>AVERAGE(R92:R103)</f>
        <v>88.029166666666654</v>
      </c>
      <c r="S104" s="7"/>
      <c r="T104" s="8">
        <f>((P104-U104)/P104)*100</f>
        <v>12.113496235307782</v>
      </c>
      <c r="U104" s="7">
        <v>653.08091999999988</v>
      </c>
    </row>
    <row r="107" spans="1:21" x14ac:dyDescent="0.25">
      <c r="A107" s="62" t="s">
        <v>0</v>
      </c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</row>
    <row r="108" spans="1:21" ht="18" customHeight="1" x14ac:dyDescent="0.25">
      <c r="A108" s="63" t="s">
        <v>15</v>
      </c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</row>
    <row r="109" spans="1:21" ht="18" customHeight="1" x14ac:dyDescent="0.25">
      <c r="A109" s="57" t="s">
        <v>16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1:21" x14ac:dyDescent="0.25">
      <c r="A110" s="64" t="s">
        <v>22</v>
      </c>
      <c r="B110" s="64"/>
      <c r="C110" s="64"/>
      <c r="D110" s="64"/>
      <c r="E110" s="64"/>
      <c r="F110" s="64"/>
      <c r="G110" s="64"/>
      <c r="H110" s="64" t="s">
        <v>7</v>
      </c>
      <c r="I110" s="64"/>
      <c r="J110" s="64"/>
      <c r="K110" s="64"/>
      <c r="L110" s="64"/>
      <c r="M110" s="64"/>
      <c r="N110" s="64"/>
      <c r="O110" s="64" t="s">
        <v>8</v>
      </c>
      <c r="P110" s="64"/>
      <c r="Q110" s="64"/>
      <c r="R110" s="64"/>
      <c r="S110" s="64"/>
      <c r="T110" s="64"/>
      <c r="U110" s="64"/>
    </row>
    <row r="111" spans="1:21" x14ac:dyDescent="0.25">
      <c r="A111" s="4" t="s">
        <v>1</v>
      </c>
      <c r="B111" s="4" t="s">
        <v>2</v>
      </c>
      <c r="C111" s="4" t="s">
        <v>3</v>
      </c>
      <c r="D111" s="4" t="s">
        <v>6</v>
      </c>
      <c r="E111" s="4"/>
      <c r="F111" s="4" t="s">
        <v>4</v>
      </c>
      <c r="G111" s="4" t="s">
        <v>5</v>
      </c>
      <c r="H111" s="4" t="s">
        <v>1</v>
      </c>
      <c r="I111" s="4" t="s">
        <v>2</v>
      </c>
      <c r="J111" s="4" t="s">
        <v>3</v>
      </c>
      <c r="K111" s="4" t="s">
        <v>6</v>
      </c>
      <c r="L111" s="4"/>
      <c r="M111" s="4" t="s">
        <v>4</v>
      </c>
      <c r="N111" s="4" t="s">
        <v>5</v>
      </c>
      <c r="O111" s="4" t="s">
        <v>1</v>
      </c>
      <c r="P111" s="4" t="s">
        <v>2</v>
      </c>
      <c r="Q111" s="4" t="s">
        <v>3</v>
      </c>
      <c r="R111" s="4" t="s">
        <v>6</v>
      </c>
      <c r="S111" s="4"/>
      <c r="T111" s="4" t="s">
        <v>4</v>
      </c>
      <c r="U111" s="4" t="s">
        <v>5</v>
      </c>
    </row>
    <row r="112" spans="1:21" x14ac:dyDescent="0.25">
      <c r="A112" s="36">
        <v>43191</v>
      </c>
      <c r="B112" s="13">
        <v>35.528665000000004</v>
      </c>
      <c r="C112" s="8">
        <v>98.690736111111093</v>
      </c>
      <c r="D112" s="8">
        <v>97.96</v>
      </c>
      <c r="E112" s="8"/>
      <c r="F112" s="8">
        <v>13.0695763547547</v>
      </c>
      <c r="G112" s="7">
        <v>30.805219000000001</v>
      </c>
      <c r="H112" s="36">
        <v>43191</v>
      </c>
      <c r="I112" s="7">
        <v>36.355736</v>
      </c>
      <c r="J112" s="8">
        <v>100.98815555555601</v>
      </c>
      <c r="K112" s="8">
        <v>99.86</v>
      </c>
      <c r="L112" s="8"/>
      <c r="M112" s="8">
        <v>10.384402413400201</v>
      </c>
      <c r="N112" s="7">
        <v>32.579675999999999</v>
      </c>
      <c r="O112" s="36">
        <v>43191</v>
      </c>
      <c r="P112" s="7">
        <v>71.891469999999998</v>
      </c>
      <c r="Q112" s="8">
        <v>99.839445833333301</v>
      </c>
      <c r="R112" s="8">
        <f>(D112+K112)/2</f>
        <v>98.91</v>
      </c>
      <c r="S112" s="8"/>
      <c r="T112" s="8">
        <v>11.7114116598256</v>
      </c>
      <c r="U112" s="7">
        <f t="shared" ref="U112:U123" si="3">G112+N112</f>
        <v>63.384895</v>
      </c>
    </row>
    <row r="113" spans="1:21" x14ac:dyDescent="0.25">
      <c r="A113" s="36">
        <v>43221</v>
      </c>
      <c r="B113" s="13">
        <v>33.582751999999999</v>
      </c>
      <c r="C113" s="8">
        <v>90.276215053763394</v>
      </c>
      <c r="D113" s="8">
        <v>91.93</v>
      </c>
      <c r="E113" s="8"/>
      <c r="F113" s="8">
        <v>13.990544908291</v>
      </c>
      <c r="G113" s="7">
        <v>28.804342000000002</v>
      </c>
      <c r="H113" s="36">
        <v>43221</v>
      </c>
      <c r="I113" s="7">
        <v>25.3322</v>
      </c>
      <c r="J113" s="8">
        <v>68.097311827957</v>
      </c>
      <c r="K113" s="8">
        <v>69.209999999999994</v>
      </c>
      <c r="L113" s="8"/>
      <c r="M113" s="8">
        <v>11.284610100978201</v>
      </c>
      <c r="N113" s="7">
        <v>22.473560000000003</v>
      </c>
      <c r="O113" s="36">
        <v>43221</v>
      </c>
      <c r="P113" s="7">
        <v>58.914952</v>
      </c>
      <c r="Q113" s="8">
        <v>79.186763440860204</v>
      </c>
      <c r="R113" s="8">
        <f t="shared" ref="R113:R123" si="4">(D113+K113)/2</f>
        <v>80.569999999999993</v>
      </c>
      <c r="S113" s="8"/>
      <c r="T113" s="8">
        <v>12.8270494050475</v>
      </c>
      <c r="U113" s="7">
        <f t="shared" si="3"/>
        <v>51.277902000000005</v>
      </c>
    </row>
    <row r="114" spans="1:21" x14ac:dyDescent="0.25">
      <c r="A114" s="36">
        <v>43252</v>
      </c>
      <c r="B114" s="13">
        <v>35.420970999999994</v>
      </c>
      <c r="C114" s="8">
        <v>98.391586111111096</v>
      </c>
      <c r="D114" s="8">
        <v>98.3</v>
      </c>
      <c r="E114" s="8"/>
      <c r="F114" s="8">
        <v>13.9730782648505</v>
      </c>
      <c r="G114" s="7">
        <v>30.40157</v>
      </c>
      <c r="H114" s="36">
        <v>43252</v>
      </c>
      <c r="I114" s="7">
        <v>36.291963000000003</v>
      </c>
      <c r="J114" s="8">
        <v>100.81100833333301</v>
      </c>
      <c r="K114" s="8">
        <v>99.62</v>
      </c>
      <c r="L114" s="8"/>
      <c r="M114" s="8">
        <v>10.3836323210183</v>
      </c>
      <c r="N114" s="7">
        <v>32.523539000000007</v>
      </c>
      <c r="O114" s="36">
        <v>43252</v>
      </c>
      <c r="P114" s="7">
        <v>71.71293399999999</v>
      </c>
      <c r="Q114" s="8">
        <v>99.601297222222101</v>
      </c>
      <c r="R114" s="8">
        <f t="shared" si="4"/>
        <v>98.960000000000008</v>
      </c>
      <c r="S114" s="8"/>
      <c r="T114" s="8">
        <v>12.1565574210086</v>
      </c>
      <c r="U114" s="7">
        <f t="shared" si="3"/>
        <v>62.925109000000006</v>
      </c>
    </row>
    <row r="115" spans="1:21" x14ac:dyDescent="0.25">
      <c r="A115" s="36">
        <v>43282</v>
      </c>
      <c r="B115" s="13">
        <v>32.966101999999999</v>
      </c>
      <c r="C115" s="8">
        <v>88.6185537634409</v>
      </c>
      <c r="D115" s="8">
        <v>91.16</v>
      </c>
      <c r="E115" s="8"/>
      <c r="F115" s="8">
        <v>14.3391960626707</v>
      </c>
      <c r="G115" s="7">
        <v>28.209028</v>
      </c>
      <c r="H115" s="36">
        <v>43282</v>
      </c>
      <c r="I115" s="7">
        <v>36.720252000000002</v>
      </c>
      <c r="J115" s="8">
        <v>98.710354838709705</v>
      </c>
      <c r="K115" s="8">
        <v>99.07</v>
      </c>
      <c r="L115" s="8"/>
      <c r="M115" s="8">
        <v>10.2819882608649</v>
      </c>
      <c r="N115" s="7">
        <v>32.944679999999998</v>
      </c>
      <c r="O115" s="36">
        <v>43282</v>
      </c>
      <c r="P115" s="7">
        <v>69.686354000000009</v>
      </c>
      <c r="Q115" s="8">
        <v>93.664454301075295</v>
      </c>
      <c r="R115" s="8">
        <f t="shared" si="4"/>
        <v>95.114999999999995</v>
      </c>
      <c r="S115" s="8"/>
      <c r="T115" s="8">
        <v>12.201307016291899</v>
      </c>
      <c r="U115" s="7">
        <f t="shared" si="3"/>
        <v>61.153707999999995</v>
      </c>
    </row>
    <row r="116" spans="1:21" x14ac:dyDescent="0.25">
      <c r="A116" s="36">
        <v>43313</v>
      </c>
      <c r="B116" s="13">
        <v>36.484300000000005</v>
      </c>
      <c r="C116" s="8">
        <v>98.076075268817206</v>
      </c>
      <c r="D116" s="8">
        <v>98.39</v>
      </c>
      <c r="E116" s="8"/>
      <c r="F116" s="8">
        <v>14.3128140049282</v>
      </c>
      <c r="G116" s="7">
        <v>31.23237</v>
      </c>
      <c r="H116" s="36">
        <v>43313</v>
      </c>
      <c r="I116" s="7">
        <v>34.172752000000003</v>
      </c>
      <c r="J116" s="8">
        <v>91.862236559139802</v>
      </c>
      <c r="K116" s="8">
        <v>92.2</v>
      </c>
      <c r="L116" s="8"/>
      <c r="M116" s="8">
        <v>10.4208873783417</v>
      </c>
      <c r="N116" s="7">
        <v>30.611648000000002</v>
      </c>
      <c r="O116" s="36">
        <v>43313</v>
      </c>
      <c r="P116" s="7">
        <v>70.657051999999993</v>
      </c>
      <c r="Q116" s="8">
        <v>94.969155913978497</v>
      </c>
      <c r="R116" s="8">
        <f t="shared" si="4"/>
        <v>95.295000000000002</v>
      </c>
      <c r="S116" s="8"/>
      <c r="T116" s="8">
        <v>12.4305129514886</v>
      </c>
      <c r="U116" s="7">
        <f t="shared" si="3"/>
        <v>61.844018000000005</v>
      </c>
    </row>
    <row r="117" spans="1:21" x14ac:dyDescent="0.25">
      <c r="A117" s="36">
        <v>43344</v>
      </c>
      <c r="B117" s="13">
        <v>31.356080000000002</v>
      </c>
      <c r="C117" s="8">
        <v>87.1002222222222</v>
      </c>
      <c r="D117" s="8">
        <v>87.6</v>
      </c>
      <c r="E117" s="8"/>
      <c r="F117" s="8">
        <v>12.9813580013828</v>
      </c>
      <c r="G117" s="7">
        <v>27.245635</v>
      </c>
      <c r="H117" s="36">
        <v>43344</v>
      </c>
      <c r="I117" s="7">
        <v>36.339750000000002</v>
      </c>
      <c r="J117" s="8">
        <v>100.94374999999999</v>
      </c>
      <c r="K117" s="8">
        <v>100</v>
      </c>
      <c r="L117" s="8"/>
      <c r="M117" s="8">
        <v>10.215689430995001</v>
      </c>
      <c r="N117" s="7">
        <v>32.627394000000002</v>
      </c>
      <c r="O117" s="36">
        <v>43344</v>
      </c>
      <c r="P117" s="7">
        <v>67.695830000000001</v>
      </c>
      <c r="Q117" s="8">
        <v>94.021986111111104</v>
      </c>
      <c r="R117" s="8">
        <f t="shared" si="4"/>
        <v>93.8</v>
      </c>
      <c r="S117" s="8"/>
      <c r="T117" s="8">
        <v>11.496721437642501</v>
      </c>
      <c r="U117" s="7">
        <f t="shared" si="3"/>
        <v>59.873029000000002</v>
      </c>
    </row>
    <row r="118" spans="1:21" x14ac:dyDescent="0.25">
      <c r="A118" s="36">
        <v>43374</v>
      </c>
      <c r="B118" s="13">
        <v>37.605176</v>
      </c>
      <c r="C118" s="8">
        <v>101.089182795699</v>
      </c>
      <c r="D118" s="8">
        <v>99.18</v>
      </c>
      <c r="E118" s="8"/>
      <c r="F118" s="8">
        <v>12.5255549927489</v>
      </c>
      <c r="G118" s="7">
        <v>32.844919000000004</v>
      </c>
      <c r="H118" s="36">
        <v>43374</v>
      </c>
      <c r="I118" s="7">
        <v>37.768459999999997</v>
      </c>
      <c r="J118" s="8">
        <v>101.52811827956999</v>
      </c>
      <c r="K118" s="8">
        <v>99.55</v>
      </c>
      <c r="L118" s="8"/>
      <c r="M118" s="8">
        <v>10.1085164711508</v>
      </c>
      <c r="N118" s="7">
        <v>33.950628999999999</v>
      </c>
      <c r="O118" s="36">
        <v>43374</v>
      </c>
      <c r="P118" s="7">
        <v>75.373636000000005</v>
      </c>
      <c r="Q118" s="8">
        <v>101.30865053763399</v>
      </c>
      <c r="R118" s="8">
        <f t="shared" si="4"/>
        <v>99.365000000000009</v>
      </c>
      <c r="S118" s="8"/>
      <c r="T118" s="8">
        <v>11.314417683127299</v>
      </c>
      <c r="U118" s="7">
        <f t="shared" si="3"/>
        <v>66.795547999999997</v>
      </c>
    </row>
    <row r="119" spans="1:21" x14ac:dyDescent="0.25">
      <c r="A119" s="36">
        <v>43405</v>
      </c>
      <c r="B119" s="13">
        <v>32.923874000000005</v>
      </c>
      <c r="C119" s="8">
        <v>91.455205555555594</v>
      </c>
      <c r="D119" s="8">
        <v>91.98</v>
      </c>
      <c r="E119" s="8"/>
      <c r="F119" s="8">
        <v>13.226666460939599</v>
      </c>
      <c r="G119" s="7">
        <v>28.539142999999999</v>
      </c>
      <c r="H119" s="36">
        <v>43405</v>
      </c>
      <c r="I119" s="7">
        <v>24.193741999999997</v>
      </c>
      <c r="J119" s="8">
        <v>67.204838888888901</v>
      </c>
      <c r="K119" s="8">
        <v>63.53</v>
      </c>
      <c r="L119" s="8"/>
      <c r="M119" s="8">
        <v>10.4591922985704</v>
      </c>
      <c r="N119" s="7">
        <v>21.663271999999996</v>
      </c>
      <c r="O119" s="36">
        <v>43405</v>
      </c>
      <c r="P119" s="7">
        <v>57.117616000000005</v>
      </c>
      <c r="Q119" s="8">
        <v>79.330022222222198</v>
      </c>
      <c r="R119" s="8">
        <f t="shared" si="4"/>
        <v>77.754999999999995</v>
      </c>
      <c r="S119" s="8"/>
      <c r="T119" s="8">
        <v>12.054426431243201</v>
      </c>
      <c r="U119" s="7">
        <f t="shared" si="3"/>
        <v>50.202414999999995</v>
      </c>
    </row>
    <row r="120" spans="1:21" x14ac:dyDescent="0.25">
      <c r="A120" s="36">
        <v>43435</v>
      </c>
      <c r="B120" s="13">
        <v>31.016839999999998</v>
      </c>
      <c r="C120" s="8">
        <v>83.378602150537603</v>
      </c>
      <c r="D120" s="8">
        <v>84.72</v>
      </c>
      <c r="E120" s="8"/>
      <c r="F120" s="8">
        <v>13.073575515752101</v>
      </c>
      <c r="G120" s="7">
        <v>26.931830000000001</v>
      </c>
      <c r="H120" s="36">
        <v>43435</v>
      </c>
      <c r="I120" s="7">
        <v>34.271999999999998</v>
      </c>
      <c r="J120" s="8">
        <v>92.129032258064498</v>
      </c>
      <c r="K120" s="8">
        <v>94.3</v>
      </c>
      <c r="L120" s="8"/>
      <c r="M120" s="8">
        <v>10.5362394957983</v>
      </c>
      <c r="N120" s="7">
        <v>30.661020000000001</v>
      </c>
      <c r="O120" s="36">
        <v>43435</v>
      </c>
      <c r="P120" s="7">
        <v>65.288800000000009</v>
      </c>
      <c r="Q120" s="8">
        <v>87.7538172043011</v>
      </c>
      <c r="R120" s="8">
        <f t="shared" si="4"/>
        <v>89.509999999999991</v>
      </c>
      <c r="S120" s="8"/>
      <c r="T120" s="8">
        <v>11.741661663256201</v>
      </c>
      <c r="U120" s="7">
        <f t="shared" si="3"/>
        <v>57.592849999999999</v>
      </c>
    </row>
    <row r="121" spans="1:21" x14ac:dyDescent="0.25">
      <c r="A121" s="36">
        <v>43466</v>
      </c>
      <c r="B121" s="13">
        <v>30.511714000000001</v>
      </c>
      <c r="C121" s="8">
        <v>82.020736559139806</v>
      </c>
      <c r="D121" s="8">
        <v>86.38</v>
      </c>
      <c r="E121" s="8"/>
      <c r="F121" s="8">
        <v>13.634488052686899</v>
      </c>
      <c r="G121" s="7">
        <v>26.311589999999999</v>
      </c>
      <c r="H121" s="36">
        <v>43466</v>
      </c>
      <c r="I121" s="7">
        <v>31.596315999999998</v>
      </c>
      <c r="J121" s="8">
        <v>84.936333333333295</v>
      </c>
      <c r="K121" s="8">
        <v>91.16</v>
      </c>
      <c r="L121" s="8"/>
      <c r="M121" s="8">
        <v>10.710843631263799</v>
      </c>
      <c r="N121" s="7">
        <v>28.212083999999997</v>
      </c>
      <c r="O121" s="36">
        <v>43466</v>
      </c>
      <c r="P121" s="7">
        <v>62.108029999999999</v>
      </c>
      <c r="Q121" s="8">
        <v>83.478534946236607</v>
      </c>
      <c r="R121" s="8">
        <f t="shared" si="4"/>
        <v>88.77</v>
      </c>
      <c r="S121" s="8"/>
      <c r="T121" s="8">
        <v>12.1471378177669</v>
      </c>
      <c r="U121" s="7">
        <f t="shared" si="3"/>
        <v>54.523674</v>
      </c>
    </row>
    <row r="122" spans="1:21" x14ac:dyDescent="0.25">
      <c r="A122" s="36">
        <v>43497</v>
      </c>
      <c r="B122" s="13">
        <v>23.854274999999998</v>
      </c>
      <c r="C122" s="8">
        <v>70.994866071428604</v>
      </c>
      <c r="D122" s="8">
        <v>75.349999999999994</v>
      </c>
      <c r="E122" s="8"/>
      <c r="F122" s="8">
        <v>13.4198670888132</v>
      </c>
      <c r="G122" s="7">
        <v>20.613062999999997</v>
      </c>
      <c r="H122" s="36">
        <v>43497</v>
      </c>
      <c r="I122" s="7">
        <v>32.329839999999997</v>
      </c>
      <c r="J122" s="8">
        <v>96.219761904761896</v>
      </c>
      <c r="K122" s="8">
        <v>99.46</v>
      </c>
      <c r="L122" s="8"/>
      <c r="M122" s="8">
        <v>10.711231481504401</v>
      </c>
      <c r="N122" s="7">
        <v>28.866916</v>
      </c>
      <c r="O122" s="36">
        <v>43497</v>
      </c>
      <c r="P122" s="7">
        <v>56.184114999999998</v>
      </c>
      <c r="Q122" s="8">
        <v>83.6073139880952</v>
      </c>
      <c r="R122" s="8">
        <f t="shared" si="4"/>
        <v>87.405000000000001</v>
      </c>
      <c r="S122" s="8"/>
      <c r="T122" s="8">
        <v>11.861245834343</v>
      </c>
      <c r="U122" s="7">
        <f t="shared" si="3"/>
        <v>49.479979</v>
      </c>
    </row>
    <row r="123" spans="1:21" x14ac:dyDescent="0.25">
      <c r="A123" s="36">
        <v>43525</v>
      </c>
      <c r="B123" s="13">
        <v>35.631303999999993</v>
      </c>
      <c r="C123" s="8">
        <v>95.7830752688172</v>
      </c>
      <c r="D123" s="8">
        <v>100</v>
      </c>
      <c r="E123" s="8"/>
      <c r="F123" s="8">
        <v>13.141814849100101</v>
      </c>
      <c r="G123" s="7">
        <v>30.908704</v>
      </c>
      <c r="H123" s="36">
        <v>43525</v>
      </c>
      <c r="I123" s="7">
        <v>36.842012000000004</v>
      </c>
      <c r="J123" s="8">
        <v>99.037666666666695</v>
      </c>
      <c r="K123" s="8">
        <v>100</v>
      </c>
      <c r="L123" s="8"/>
      <c r="M123" s="8">
        <v>10.8382245790485</v>
      </c>
      <c r="N123" s="7">
        <v>32.848992000000003</v>
      </c>
      <c r="O123" s="36">
        <v>43525</v>
      </c>
      <c r="P123" s="7">
        <v>72.473315999999997</v>
      </c>
      <c r="Q123" s="8">
        <v>97.410370967741898</v>
      </c>
      <c r="R123" s="8">
        <f t="shared" si="4"/>
        <v>100</v>
      </c>
      <c r="S123" s="8"/>
      <c r="T123" s="8">
        <v>11.970778320671799</v>
      </c>
      <c r="U123" s="7">
        <f t="shared" si="3"/>
        <v>63.757696000000003</v>
      </c>
    </row>
    <row r="124" spans="1:21" ht="30" x14ac:dyDescent="0.25">
      <c r="A124" s="10" t="s">
        <v>9</v>
      </c>
      <c r="B124" s="7">
        <v>396.88205300000004</v>
      </c>
      <c r="C124" s="8">
        <v>90.489588077636995</v>
      </c>
      <c r="D124" s="8">
        <f>AVERAGE(D112:D123)</f>
        <v>91.912500000000009</v>
      </c>
      <c r="E124" s="8"/>
      <c r="F124" s="8">
        <f>((B124-G124)/B124)*100</f>
        <v>13.614785448612857</v>
      </c>
      <c r="G124" s="7">
        <v>342.84741300000007</v>
      </c>
      <c r="H124" s="10" t="s">
        <v>9</v>
      </c>
      <c r="I124" s="7">
        <v>402.21502299999997</v>
      </c>
      <c r="J124" s="8">
        <v>91.872380703831695</v>
      </c>
      <c r="K124" s="8">
        <f>AVERAGE(K112:K123)</f>
        <v>92.33</v>
      </c>
      <c r="L124" s="8"/>
      <c r="M124" s="8">
        <f>((I124-N124)/I124)*100</f>
        <v>10.504732688714109</v>
      </c>
      <c r="N124" s="7">
        <v>359.96341000000001</v>
      </c>
      <c r="O124" s="10" t="s">
        <v>9</v>
      </c>
      <c r="P124" s="7">
        <v>799.10410500000012</v>
      </c>
      <c r="Q124" s="8">
        <v>91.18</v>
      </c>
      <c r="R124" s="8">
        <f>AVERAGE(R112:R123)</f>
        <v>92.121249999999989</v>
      </c>
      <c r="S124" s="8"/>
      <c r="T124" s="8">
        <f>((P124-U124)/P124)*100</f>
        <v>12.050154841840062</v>
      </c>
      <c r="U124" s="7">
        <f>SUM(U112:U123)</f>
        <v>702.81082299999991</v>
      </c>
    </row>
    <row r="125" spans="1:21" x14ac:dyDescent="0.25">
      <c r="Q125" s="37"/>
      <c r="R125" s="37"/>
      <c r="S125" s="37"/>
    </row>
    <row r="127" spans="1:21" x14ac:dyDescent="0.25">
      <c r="A127" s="62" t="s">
        <v>0</v>
      </c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</row>
    <row r="128" spans="1:21" ht="18" customHeight="1" x14ac:dyDescent="0.25">
      <c r="A128" s="63" t="s">
        <v>23</v>
      </c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</row>
    <row r="129" spans="1:21" ht="18" customHeight="1" x14ac:dyDescent="0.25">
      <c r="A129" s="57" t="s">
        <v>24</v>
      </c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1:21" x14ac:dyDescent="0.25">
      <c r="A130" s="64" t="s">
        <v>25</v>
      </c>
      <c r="B130" s="64"/>
      <c r="C130" s="64"/>
      <c r="D130" s="64"/>
      <c r="E130" s="64"/>
      <c r="F130" s="64"/>
      <c r="G130" s="64"/>
      <c r="H130" s="64" t="s">
        <v>7</v>
      </c>
      <c r="I130" s="64"/>
      <c r="J130" s="64"/>
      <c r="K130" s="64"/>
      <c r="L130" s="64"/>
      <c r="M130" s="64"/>
      <c r="N130" s="64"/>
      <c r="O130" s="64" t="s">
        <v>8</v>
      </c>
      <c r="P130" s="64"/>
      <c r="Q130" s="64"/>
      <c r="R130" s="64"/>
      <c r="S130" s="64"/>
      <c r="T130" s="64"/>
      <c r="U130" s="64"/>
    </row>
    <row r="131" spans="1:21" x14ac:dyDescent="0.25">
      <c r="A131" s="4" t="s">
        <v>1</v>
      </c>
      <c r="B131" s="4" t="s">
        <v>2</v>
      </c>
      <c r="C131" s="4" t="s">
        <v>3</v>
      </c>
      <c r="D131" s="4" t="s">
        <v>6</v>
      </c>
      <c r="E131" s="4" t="s">
        <v>26</v>
      </c>
      <c r="F131" s="4" t="s">
        <v>4</v>
      </c>
      <c r="G131" s="4" t="s">
        <v>5</v>
      </c>
      <c r="H131" s="4" t="s">
        <v>1</v>
      </c>
      <c r="I131" s="4" t="s">
        <v>2</v>
      </c>
      <c r="J131" s="4" t="s">
        <v>3</v>
      </c>
      <c r="K131" s="4" t="s">
        <v>6</v>
      </c>
      <c r="L131" s="4" t="s">
        <v>26</v>
      </c>
      <c r="M131" s="4" t="s">
        <v>4</v>
      </c>
      <c r="N131" s="4" t="s">
        <v>5</v>
      </c>
      <c r="O131" s="4" t="s">
        <v>1</v>
      </c>
      <c r="P131" s="4" t="s">
        <v>2</v>
      </c>
      <c r="Q131" s="4" t="s">
        <v>3</v>
      </c>
      <c r="R131" s="4" t="s">
        <v>6</v>
      </c>
      <c r="S131" s="4"/>
      <c r="T131" s="4" t="s">
        <v>4</v>
      </c>
      <c r="U131" s="4" t="s">
        <v>5</v>
      </c>
    </row>
    <row r="132" spans="1:21" x14ac:dyDescent="0.25">
      <c r="A132" s="36">
        <v>43556</v>
      </c>
      <c r="B132" s="13">
        <v>28.994542000000003</v>
      </c>
      <c r="C132" s="8">
        <v>80.53</v>
      </c>
      <c r="D132" s="8">
        <v>83.018500000000003</v>
      </c>
      <c r="E132" s="8">
        <f>F132*B132/100</f>
        <v>3.7547931889999999</v>
      </c>
      <c r="F132" s="8">
        <v>12.95</v>
      </c>
      <c r="G132" s="13">
        <f t="shared" ref="G132:G143" si="5">B132-(B132*(F132/100))</f>
        <v>25.239748811000002</v>
      </c>
      <c r="H132" s="36">
        <v>43556</v>
      </c>
      <c r="I132" s="7">
        <v>23.508734</v>
      </c>
      <c r="J132" s="8">
        <v>65.319999999999993</v>
      </c>
      <c r="K132" s="8">
        <v>67.421300000000002</v>
      </c>
      <c r="L132" s="8">
        <f>M132*I132/100</f>
        <v>2.6165220942</v>
      </c>
      <c r="M132" s="8">
        <v>11.13</v>
      </c>
      <c r="N132" s="13">
        <f t="shared" ref="N132:N143" si="6">I132-(I132*(M132/100))</f>
        <v>20.8922119058</v>
      </c>
      <c r="O132" s="36">
        <v>43556</v>
      </c>
      <c r="P132" s="13">
        <f>B132+I132</f>
        <v>52.503276</v>
      </c>
      <c r="Q132" s="8">
        <v>72.92</v>
      </c>
      <c r="R132" s="8">
        <f>(D132+K132)/2</f>
        <v>75.219899999999996</v>
      </c>
      <c r="S132" s="8"/>
      <c r="T132" s="8">
        <v>12.135</v>
      </c>
      <c r="U132" s="7">
        <f>G132+N132</f>
        <v>46.131960716800002</v>
      </c>
    </row>
    <row r="133" spans="1:21" x14ac:dyDescent="0.25">
      <c r="A133" s="36">
        <v>43586</v>
      </c>
      <c r="B133" s="13">
        <v>33.22</v>
      </c>
      <c r="C133" s="8">
        <v>89.3</v>
      </c>
      <c r="D133" s="8">
        <v>90.289000000000001</v>
      </c>
      <c r="E133" s="8">
        <f t="shared" ref="E133:E143" si="7">F133*B133/100</f>
        <v>4.3385319999999998</v>
      </c>
      <c r="F133" s="8">
        <v>13.06</v>
      </c>
      <c r="G133" s="13">
        <f t="shared" si="5"/>
        <v>28.881467999999998</v>
      </c>
      <c r="H133" s="36">
        <v>43586</v>
      </c>
      <c r="I133" s="7">
        <v>30.19</v>
      </c>
      <c r="J133" s="8">
        <v>81.16</v>
      </c>
      <c r="K133" s="8">
        <v>82.486599999999996</v>
      </c>
      <c r="L133" s="8">
        <f t="shared" ref="L133:L143" si="8">M133*I133/100</f>
        <v>3.2665579999999999</v>
      </c>
      <c r="M133" s="8">
        <v>10.82</v>
      </c>
      <c r="N133" s="13">
        <f t="shared" si="6"/>
        <v>26.923442000000001</v>
      </c>
      <c r="O133" s="36">
        <v>43586</v>
      </c>
      <c r="P133" s="13">
        <f t="shared" ref="P133:P143" si="9">B133+I133</f>
        <v>63.41</v>
      </c>
      <c r="Q133" s="8">
        <v>85.23</v>
      </c>
      <c r="R133" s="8">
        <f t="shared" ref="R133:R142" si="10">(D133+K133)/2</f>
        <v>86.387799999999999</v>
      </c>
      <c r="S133" s="8"/>
      <c r="T133" s="8">
        <v>11.993499999999999</v>
      </c>
      <c r="U133" s="7">
        <f>G133+N133</f>
        <v>55.80491</v>
      </c>
    </row>
    <row r="134" spans="1:21" x14ac:dyDescent="0.25">
      <c r="A134" s="36">
        <v>43617</v>
      </c>
      <c r="B134" s="13">
        <v>30.89</v>
      </c>
      <c r="C134" s="8">
        <v>85.82</v>
      </c>
      <c r="D134" s="8">
        <v>93.236099999999993</v>
      </c>
      <c r="E134" s="8">
        <f t="shared" si="7"/>
        <v>4.3153330000000008</v>
      </c>
      <c r="F134" s="8">
        <v>13.97</v>
      </c>
      <c r="G134" s="13">
        <f t="shared" si="5"/>
        <v>26.574666999999998</v>
      </c>
      <c r="H134" s="36">
        <v>43617</v>
      </c>
      <c r="I134" s="7">
        <v>33.56</v>
      </c>
      <c r="J134" s="8">
        <v>93.23</v>
      </c>
      <c r="K134" s="8">
        <v>94.215299999999999</v>
      </c>
      <c r="L134" s="8">
        <f t="shared" si="8"/>
        <v>3.5472920000000006</v>
      </c>
      <c r="M134" s="8">
        <v>10.57</v>
      </c>
      <c r="N134" s="13">
        <f t="shared" si="6"/>
        <v>30.012708000000003</v>
      </c>
      <c r="O134" s="36">
        <v>43617</v>
      </c>
      <c r="P134" s="13">
        <f>B134+I134</f>
        <v>64.45</v>
      </c>
      <c r="Q134" s="8">
        <v>89.52</v>
      </c>
      <c r="R134" s="8">
        <f t="shared" si="10"/>
        <v>93.725699999999989</v>
      </c>
      <c r="S134" s="8"/>
      <c r="T134" s="8">
        <v>12.1996</v>
      </c>
      <c r="U134" s="7">
        <f t="shared" ref="U134:U143" si="11">G134+N134</f>
        <v>56.587375000000002</v>
      </c>
    </row>
    <row r="135" spans="1:21" x14ac:dyDescent="0.25">
      <c r="A135" s="36">
        <v>43647</v>
      </c>
      <c r="B135" s="13">
        <v>32.987558</v>
      </c>
      <c r="C135" s="8">
        <v>88.68</v>
      </c>
      <c r="D135" s="8">
        <v>95.698899999999995</v>
      </c>
      <c r="E135" s="8">
        <f t="shared" si="7"/>
        <v>4.5291917133999995</v>
      </c>
      <c r="F135" s="8">
        <v>13.73</v>
      </c>
      <c r="G135" s="13">
        <f t="shared" si="5"/>
        <v>28.4583662866</v>
      </c>
      <c r="H135" s="36">
        <v>43647</v>
      </c>
      <c r="I135" s="7">
        <v>37.379497999999998</v>
      </c>
      <c r="J135" s="8">
        <v>100.48</v>
      </c>
      <c r="K135" s="8">
        <v>100</v>
      </c>
      <c r="L135" s="8">
        <f t="shared" si="8"/>
        <v>3.9061575409999993</v>
      </c>
      <c r="M135" s="8">
        <v>10.45</v>
      </c>
      <c r="N135" s="13">
        <f t="shared" si="6"/>
        <v>33.473340458999999</v>
      </c>
      <c r="O135" s="36">
        <v>43647</v>
      </c>
      <c r="P135" s="13">
        <f t="shared" si="9"/>
        <v>70.367055999999991</v>
      </c>
      <c r="Q135" s="8">
        <v>94.58</v>
      </c>
      <c r="R135" s="8">
        <f t="shared" si="10"/>
        <v>97.84944999999999</v>
      </c>
      <c r="S135" s="8"/>
      <c r="T135" s="8">
        <v>11.9877</v>
      </c>
      <c r="U135" s="7">
        <f t="shared" si="11"/>
        <v>61.931706745599996</v>
      </c>
    </row>
    <row r="136" spans="1:21" x14ac:dyDescent="0.25">
      <c r="A136" s="36">
        <v>43678</v>
      </c>
      <c r="B136" s="13">
        <v>16.503</v>
      </c>
      <c r="C136" s="8">
        <v>44.37</v>
      </c>
      <c r="D136" s="8">
        <v>55.746000000000002</v>
      </c>
      <c r="E136" s="8">
        <f t="shared" si="7"/>
        <v>2.5150571999999998</v>
      </c>
      <c r="F136" s="8">
        <v>15.24</v>
      </c>
      <c r="G136" s="13">
        <f t="shared" si="5"/>
        <v>13.987942799999999</v>
      </c>
      <c r="H136" s="36">
        <v>43678</v>
      </c>
      <c r="I136" s="7">
        <v>33.584000000000003</v>
      </c>
      <c r="J136" s="8">
        <v>90.28</v>
      </c>
      <c r="K136" s="8">
        <v>98.613399999999999</v>
      </c>
      <c r="L136" s="8">
        <f t="shared" si="8"/>
        <v>3.6707312000000001</v>
      </c>
      <c r="M136" s="8">
        <v>10.93</v>
      </c>
      <c r="N136" s="13">
        <f t="shared" si="6"/>
        <v>29.913268800000004</v>
      </c>
      <c r="O136" s="36">
        <v>43678</v>
      </c>
      <c r="P136" s="13">
        <f>B136+I136</f>
        <v>50.087000000000003</v>
      </c>
      <c r="Q136" s="8">
        <v>67.319999999999993</v>
      </c>
      <c r="R136" s="8">
        <f t="shared" si="10"/>
        <v>77.179699999999997</v>
      </c>
      <c r="S136" s="8"/>
      <c r="T136" s="8">
        <v>12.350099999999999</v>
      </c>
      <c r="U136" s="7">
        <f t="shared" si="11"/>
        <v>43.901211600000003</v>
      </c>
    </row>
    <row r="137" spans="1:21" x14ac:dyDescent="0.25">
      <c r="A137" s="36">
        <v>43709</v>
      </c>
      <c r="B137" s="13">
        <v>0.49019999999999997</v>
      </c>
      <c r="C137" s="38">
        <v>1.36</v>
      </c>
      <c r="D137" s="13">
        <v>3.2244999999999999</v>
      </c>
      <c r="E137" s="8">
        <f t="shared" si="7"/>
        <v>0.12421667999999998</v>
      </c>
      <c r="F137" s="13">
        <v>25.34</v>
      </c>
      <c r="G137" s="13">
        <f t="shared" si="5"/>
        <v>0.36598332</v>
      </c>
      <c r="H137" s="36">
        <v>43709</v>
      </c>
      <c r="I137" s="13">
        <v>31.201614000000003</v>
      </c>
      <c r="J137" s="13">
        <v>86.67</v>
      </c>
      <c r="K137" s="13">
        <v>93.824100000000001</v>
      </c>
      <c r="L137" s="8">
        <f t="shared" si="8"/>
        <v>3.3760146348000006</v>
      </c>
      <c r="M137" s="38">
        <v>10.82</v>
      </c>
      <c r="N137" s="13">
        <f t="shared" si="6"/>
        <v>27.825599365200002</v>
      </c>
      <c r="O137" s="36">
        <v>43709</v>
      </c>
      <c r="P137" s="13">
        <f t="shared" si="9"/>
        <v>31.691814000000004</v>
      </c>
      <c r="Q137" s="13">
        <v>44.02</v>
      </c>
      <c r="R137" s="8">
        <f t="shared" si="10"/>
        <v>48.524300000000004</v>
      </c>
      <c r="S137" s="8"/>
      <c r="T137" s="13">
        <v>11.044499999999999</v>
      </c>
      <c r="U137" s="13">
        <f t="shared" si="11"/>
        <v>28.191582685200004</v>
      </c>
    </row>
    <row r="138" spans="1:21" x14ac:dyDescent="0.25">
      <c r="A138" s="36">
        <v>43739</v>
      </c>
      <c r="B138" s="13">
        <v>13.579000000000001</v>
      </c>
      <c r="C138" s="13">
        <v>36.502699999999997</v>
      </c>
      <c r="D138" s="13">
        <v>43.947099999999999</v>
      </c>
      <c r="E138" s="8">
        <f t="shared" si="7"/>
        <v>1.90106</v>
      </c>
      <c r="F138" s="13">
        <v>14</v>
      </c>
      <c r="G138" s="13">
        <f t="shared" si="5"/>
        <v>11.67794</v>
      </c>
      <c r="H138" s="36">
        <v>43739</v>
      </c>
      <c r="I138" s="13">
        <v>29.931477999999998</v>
      </c>
      <c r="J138" s="13">
        <v>80.456999999999994</v>
      </c>
      <c r="K138" s="13">
        <v>93.841800000000006</v>
      </c>
      <c r="L138" s="8">
        <f t="shared" si="8"/>
        <v>3.4301473787999996</v>
      </c>
      <c r="M138" s="38">
        <v>11.46</v>
      </c>
      <c r="N138" s="13">
        <f t="shared" si="6"/>
        <v>26.501330621199997</v>
      </c>
      <c r="O138" s="36">
        <v>43739</v>
      </c>
      <c r="P138" s="13">
        <f t="shared" si="9"/>
        <v>43.510477999999999</v>
      </c>
      <c r="Q138" s="13">
        <v>58.479799999999997</v>
      </c>
      <c r="R138" s="8">
        <f t="shared" si="10"/>
        <v>68.894450000000006</v>
      </c>
      <c r="S138" s="8"/>
      <c r="T138" s="13">
        <v>12.252700000000001</v>
      </c>
      <c r="U138" s="13">
        <f t="shared" si="11"/>
        <v>38.179270621199997</v>
      </c>
    </row>
    <row r="139" spans="1:21" x14ac:dyDescent="0.25">
      <c r="A139" s="36">
        <v>43770</v>
      </c>
      <c r="B139" s="13">
        <v>34.878999999999998</v>
      </c>
      <c r="C139" s="13">
        <v>96.88861</v>
      </c>
      <c r="D139" s="13">
        <v>99.833299999999994</v>
      </c>
      <c r="E139" s="8">
        <f t="shared" si="7"/>
        <v>4.3494112999999999</v>
      </c>
      <c r="F139" s="13">
        <v>12.47</v>
      </c>
      <c r="G139" s="13">
        <f t="shared" si="5"/>
        <v>30.529588699999998</v>
      </c>
      <c r="H139" s="36">
        <v>43770</v>
      </c>
      <c r="I139" s="13">
        <v>33.988999999999997</v>
      </c>
      <c r="J139" s="13">
        <v>94.413899999999998</v>
      </c>
      <c r="K139" s="13">
        <v>94.365700000000004</v>
      </c>
      <c r="L139" s="8">
        <f t="shared" si="8"/>
        <v>3.4702769</v>
      </c>
      <c r="M139" s="38">
        <v>10.210000000000001</v>
      </c>
      <c r="N139" s="13">
        <f t="shared" si="6"/>
        <v>30.518723099999995</v>
      </c>
      <c r="O139" s="36">
        <v>43770</v>
      </c>
      <c r="P139" s="13">
        <f t="shared" si="9"/>
        <v>68.867999999999995</v>
      </c>
      <c r="Q139" s="13">
        <v>95.65</v>
      </c>
      <c r="R139" s="8">
        <f t="shared" si="10"/>
        <v>97.099500000000006</v>
      </c>
      <c r="S139" s="8"/>
      <c r="T139" s="13">
        <v>11.3546</v>
      </c>
      <c r="U139" s="13">
        <f t="shared" si="11"/>
        <v>61.048311799999993</v>
      </c>
    </row>
    <row r="140" spans="1:21" x14ac:dyDescent="0.25">
      <c r="A140" s="36">
        <v>43800</v>
      </c>
      <c r="B140" s="38">
        <v>33.06</v>
      </c>
      <c r="C140" s="13">
        <v>88.870999999999995</v>
      </c>
      <c r="D140" s="13">
        <v>90.826599999999999</v>
      </c>
      <c r="E140" s="8">
        <f t="shared" si="7"/>
        <v>4.1358059999999996</v>
      </c>
      <c r="F140" s="13">
        <v>12.51</v>
      </c>
      <c r="G140" s="13">
        <f t="shared" si="5"/>
        <v>28.924194000000004</v>
      </c>
      <c r="H140" s="36">
        <v>43800</v>
      </c>
      <c r="I140" s="13">
        <v>33.408999999999999</v>
      </c>
      <c r="J140" s="13">
        <v>89.809100000000001</v>
      </c>
      <c r="K140" s="13">
        <v>89.399600000000007</v>
      </c>
      <c r="L140" s="8">
        <f t="shared" si="8"/>
        <v>3.3408999999999995</v>
      </c>
      <c r="M140" s="13">
        <v>10</v>
      </c>
      <c r="N140" s="13">
        <f t="shared" si="6"/>
        <v>30.068099999999998</v>
      </c>
      <c r="O140" s="36">
        <v>43800</v>
      </c>
      <c r="P140" s="13">
        <f t="shared" si="9"/>
        <v>66.468999999999994</v>
      </c>
      <c r="Q140" s="13">
        <v>89.340100000000007</v>
      </c>
      <c r="R140" s="8">
        <f t="shared" si="10"/>
        <v>90.113100000000003</v>
      </c>
      <c r="S140" s="8"/>
      <c r="T140" s="13">
        <v>11.2484</v>
      </c>
      <c r="U140" s="13">
        <f t="shared" si="11"/>
        <v>58.992294000000001</v>
      </c>
    </row>
    <row r="141" spans="1:21" x14ac:dyDescent="0.25">
      <c r="A141" s="36">
        <v>43831</v>
      </c>
      <c r="B141" s="13">
        <v>36.551459999999999</v>
      </c>
      <c r="C141" s="13">
        <v>98.252700000000004</v>
      </c>
      <c r="D141" s="13">
        <v>99.72</v>
      </c>
      <c r="E141" s="8">
        <f t="shared" si="7"/>
        <v>4.4483126819999992</v>
      </c>
      <c r="F141" s="13">
        <v>12.17</v>
      </c>
      <c r="G141" s="13">
        <f t="shared" si="5"/>
        <v>32.103147317999998</v>
      </c>
      <c r="H141" s="36">
        <v>43831</v>
      </c>
      <c r="I141" s="13">
        <v>33.837000000000003</v>
      </c>
      <c r="J141" s="13">
        <v>90.967699999999994</v>
      </c>
      <c r="K141" s="13">
        <v>90.154600000000002</v>
      </c>
      <c r="L141" s="8">
        <f t="shared" si="8"/>
        <v>3.3566304000000002</v>
      </c>
      <c r="M141" s="38">
        <v>9.92</v>
      </c>
      <c r="N141" s="13">
        <f t="shared" si="6"/>
        <v>30.480369600000003</v>
      </c>
      <c r="O141" s="36">
        <v>43831</v>
      </c>
      <c r="P141" s="13">
        <f t="shared" si="9"/>
        <v>70.388460000000009</v>
      </c>
      <c r="Q141" s="13">
        <v>94.610200000000006</v>
      </c>
      <c r="R141" s="8">
        <f t="shared" si="10"/>
        <v>94.937299999999993</v>
      </c>
      <c r="S141" s="8"/>
      <c r="T141" s="13">
        <v>11.0883</v>
      </c>
      <c r="U141" s="13">
        <f t="shared" si="11"/>
        <v>62.583516918000001</v>
      </c>
    </row>
    <row r="142" spans="1:21" s="1" customFormat="1" x14ac:dyDescent="0.25">
      <c r="A142" s="5">
        <v>43862</v>
      </c>
      <c r="B142" s="7">
        <v>31.6875</v>
      </c>
      <c r="C142" s="7">
        <v>91.056100000000001</v>
      </c>
      <c r="D142" s="7">
        <v>91.7744</v>
      </c>
      <c r="E142" s="8">
        <f t="shared" si="7"/>
        <v>3.8915735625000001</v>
      </c>
      <c r="F142" s="7">
        <v>12.2811</v>
      </c>
      <c r="G142" s="7">
        <f t="shared" si="5"/>
        <v>27.7959264375</v>
      </c>
      <c r="H142" s="5">
        <v>43862</v>
      </c>
      <c r="I142" s="7">
        <v>35.67</v>
      </c>
      <c r="J142" s="7">
        <v>102.5</v>
      </c>
      <c r="K142" s="7">
        <v>100</v>
      </c>
      <c r="L142" s="8">
        <f t="shared" si="8"/>
        <v>3.5063610000000001</v>
      </c>
      <c r="M142" s="4">
        <v>9.83</v>
      </c>
      <c r="N142" s="7">
        <f t="shared" si="6"/>
        <v>32.163639000000003</v>
      </c>
      <c r="O142" s="5">
        <v>43862</v>
      </c>
      <c r="P142" s="7">
        <f t="shared" si="9"/>
        <v>67.357500000000002</v>
      </c>
      <c r="Q142" s="7">
        <v>96.778000000000006</v>
      </c>
      <c r="R142" s="8">
        <f t="shared" si="10"/>
        <v>95.887200000000007</v>
      </c>
      <c r="S142" s="8"/>
      <c r="T142" s="7">
        <v>10.9833</v>
      </c>
      <c r="U142" s="7">
        <f t="shared" si="11"/>
        <v>59.959565437500004</v>
      </c>
    </row>
    <row r="143" spans="1:21" x14ac:dyDescent="0.25">
      <c r="A143" s="36">
        <v>43891</v>
      </c>
      <c r="B143" s="39">
        <v>27.336600000000001</v>
      </c>
      <c r="C143" s="39">
        <v>73.485600000000005</v>
      </c>
      <c r="D143" s="13">
        <v>80.190399999999997</v>
      </c>
      <c r="E143" s="8">
        <f t="shared" si="7"/>
        <v>3.5949815928000004</v>
      </c>
      <c r="F143" s="13">
        <v>13.1508</v>
      </c>
      <c r="G143" s="13">
        <f t="shared" si="5"/>
        <v>23.741618407200001</v>
      </c>
      <c r="H143" s="36">
        <v>43891</v>
      </c>
      <c r="I143" s="13">
        <v>37.76</v>
      </c>
      <c r="J143" s="13">
        <v>101.50539999999999</v>
      </c>
      <c r="K143" s="13">
        <v>100</v>
      </c>
      <c r="L143" s="8">
        <f t="shared" si="8"/>
        <v>3.779776</v>
      </c>
      <c r="M143" s="38">
        <v>10.01</v>
      </c>
      <c r="N143" s="13">
        <f t="shared" si="6"/>
        <v>33.980224</v>
      </c>
      <c r="O143" s="36">
        <v>43891</v>
      </c>
      <c r="P143" s="13">
        <f t="shared" si="9"/>
        <v>65.096599999999995</v>
      </c>
      <c r="Q143" s="13">
        <v>87.495500000000007</v>
      </c>
      <c r="R143" s="8">
        <f>(D143+K143)/2</f>
        <v>90.095200000000006</v>
      </c>
      <c r="S143" s="8"/>
      <c r="T143" s="13">
        <v>11.3262</v>
      </c>
      <c r="U143" s="13">
        <f t="shared" si="11"/>
        <v>57.7218424072</v>
      </c>
    </row>
    <row r="144" spans="1:21" ht="30" x14ac:dyDescent="0.25">
      <c r="A144" s="10" t="s">
        <v>9</v>
      </c>
      <c r="B144" s="7">
        <f>SUM(B132:B143)</f>
        <v>320.17885999999999</v>
      </c>
      <c r="C144" s="8">
        <f>B144/1.2/366*100</f>
        <v>72.900469034608378</v>
      </c>
      <c r="D144" s="8">
        <v>77.290000000000006</v>
      </c>
      <c r="E144" s="8"/>
      <c r="F144" s="8">
        <f>((B144-G144)/B144)*100</f>
        <v>13.085894840059083</v>
      </c>
      <c r="G144" s="7">
        <f>SUM(G132:G143)</f>
        <v>278.28059108029998</v>
      </c>
      <c r="H144" s="10" t="s">
        <v>9</v>
      </c>
      <c r="I144" s="7">
        <f>SUM(I132:I143)</f>
        <v>394.02032400000002</v>
      </c>
      <c r="J144" s="8">
        <f>I144/1.2/366*100</f>
        <v>89.713188524590166</v>
      </c>
      <c r="K144" s="8">
        <f>AVERAGE(K132:K143)</f>
        <v>92.026866666666663</v>
      </c>
      <c r="L144" s="8"/>
      <c r="M144" s="8">
        <f>((I144-N144)/I144)*100</f>
        <v>10.473410795124369</v>
      </c>
      <c r="N144" s="7">
        <f>SUM(N132:N143)</f>
        <v>352.7529568512</v>
      </c>
      <c r="O144" s="10" t="s">
        <v>9</v>
      </c>
      <c r="P144" s="7">
        <f>SUM(P132:P143)</f>
        <v>714.19918399999983</v>
      </c>
      <c r="Q144" s="8">
        <f>P144/2.4/366*100</f>
        <v>81.306828779599243</v>
      </c>
      <c r="R144" s="8">
        <v>84.66</v>
      </c>
      <c r="S144" s="8"/>
      <c r="T144" s="8">
        <f>((P144-U144)/P144)*100</f>
        <v>11.644599704345197</v>
      </c>
      <c r="U144" s="7">
        <f>SUM(U132:U143)</f>
        <v>631.03354793150004</v>
      </c>
    </row>
    <row r="146" spans="1:21" x14ac:dyDescent="0.25">
      <c r="A146" s="53" t="s">
        <v>0</v>
      </c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5"/>
    </row>
    <row r="147" spans="1:21" ht="18" customHeight="1" x14ac:dyDescent="0.25">
      <c r="A147" s="56" t="s">
        <v>23</v>
      </c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8"/>
    </row>
    <row r="148" spans="1:21" ht="18" customHeight="1" x14ac:dyDescent="0.25">
      <c r="A148" s="57" t="s">
        <v>24</v>
      </c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1:21" x14ac:dyDescent="0.25">
      <c r="A149" s="59" t="s">
        <v>27</v>
      </c>
      <c r="B149" s="60"/>
      <c r="C149" s="60"/>
      <c r="D149" s="60"/>
      <c r="E149" s="60"/>
      <c r="F149" s="60"/>
      <c r="G149" s="61"/>
      <c r="H149" s="59" t="s">
        <v>7</v>
      </c>
      <c r="I149" s="60"/>
      <c r="J149" s="60"/>
      <c r="K149" s="60"/>
      <c r="L149" s="60"/>
      <c r="M149" s="60"/>
      <c r="N149" s="61"/>
      <c r="O149" s="59" t="s">
        <v>8</v>
      </c>
      <c r="P149" s="60"/>
      <c r="Q149" s="60"/>
      <c r="R149" s="60"/>
      <c r="S149" s="60"/>
      <c r="T149" s="60"/>
      <c r="U149" s="61"/>
    </row>
    <row r="150" spans="1:21" x14ac:dyDescent="0.25">
      <c r="A150" s="4" t="s">
        <v>1</v>
      </c>
      <c r="B150" s="4" t="s">
        <v>2</v>
      </c>
      <c r="C150" s="4" t="s">
        <v>3</v>
      </c>
      <c r="D150" s="4" t="s">
        <v>6</v>
      </c>
      <c r="E150" s="4" t="s">
        <v>26</v>
      </c>
      <c r="F150" s="4" t="s">
        <v>4</v>
      </c>
      <c r="G150" s="4" t="s">
        <v>5</v>
      </c>
      <c r="H150" s="4" t="s">
        <v>1</v>
      </c>
      <c r="I150" s="4" t="s">
        <v>2</v>
      </c>
      <c r="J150" s="4" t="s">
        <v>3</v>
      </c>
      <c r="K150" s="4" t="s">
        <v>6</v>
      </c>
      <c r="L150" s="4" t="s">
        <v>26</v>
      </c>
      <c r="M150" s="4" t="s">
        <v>4</v>
      </c>
      <c r="N150" s="4" t="s">
        <v>5</v>
      </c>
      <c r="O150" s="4" t="s">
        <v>1</v>
      </c>
      <c r="P150" s="4" t="s">
        <v>2</v>
      </c>
      <c r="Q150" s="4" t="s">
        <v>3</v>
      </c>
      <c r="R150" s="4" t="s">
        <v>6</v>
      </c>
      <c r="S150" s="4" t="s">
        <v>26</v>
      </c>
      <c r="T150" s="4" t="s">
        <v>4</v>
      </c>
      <c r="U150" s="4" t="s">
        <v>5</v>
      </c>
    </row>
    <row r="151" spans="1:21" x14ac:dyDescent="0.25">
      <c r="A151" s="36">
        <v>43922</v>
      </c>
      <c r="B151" s="40">
        <v>33.526000000000003</v>
      </c>
      <c r="C151" s="8">
        <v>93.13</v>
      </c>
      <c r="D151" s="8">
        <v>99.19</v>
      </c>
      <c r="E151" s="8">
        <f>B151*F151/100</f>
        <v>4.2477442000000005</v>
      </c>
      <c r="F151" s="8">
        <v>12.67</v>
      </c>
      <c r="G151" s="13">
        <f>B151-(B151*(F151/100))</f>
        <v>29.278255800000004</v>
      </c>
      <c r="H151" s="36">
        <v>43922</v>
      </c>
      <c r="I151" s="3">
        <v>31.774999999999999</v>
      </c>
      <c r="J151" s="8">
        <v>88.26</v>
      </c>
      <c r="K151" s="8">
        <v>88.43</v>
      </c>
      <c r="L151" s="8">
        <f>I151*M151/100</f>
        <v>3.2505824999999997</v>
      </c>
      <c r="M151" s="8">
        <v>10.23</v>
      </c>
      <c r="N151" s="13">
        <f t="shared" ref="N151:N162" si="12">I151-(I151*(M151/100))</f>
        <v>28.524417499999998</v>
      </c>
      <c r="O151" s="36">
        <v>43922</v>
      </c>
      <c r="P151" s="40">
        <v>65.301000000000002</v>
      </c>
      <c r="Q151" s="8">
        <v>90.7</v>
      </c>
      <c r="R151" s="8">
        <f>(D151+K151)/2</f>
        <v>93.81</v>
      </c>
      <c r="S151" s="8">
        <f>E151+L151</f>
        <v>7.4983266999999998</v>
      </c>
      <c r="T151" s="8">
        <v>11.48</v>
      </c>
      <c r="U151" s="7">
        <f>G151+N151</f>
        <v>57.802673300000002</v>
      </c>
    </row>
    <row r="152" spans="1:21" x14ac:dyDescent="0.25">
      <c r="A152" s="36">
        <v>43952</v>
      </c>
      <c r="B152" s="40">
        <v>29.524999999999999</v>
      </c>
      <c r="C152" s="8">
        <v>79.37</v>
      </c>
      <c r="D152" s="8">
        <v>99.83</v>
      </c>
      <c r="E152" s="8">
        <f t="shared" ref="E152:E162" si="13">B152*F152/100</f>
        <v>4.3165549999999993</v>
      </c>
      <c r="F152" s="8">
        <v>14.62</v>
      </c>
      <c r="G152" s="13">
        <f t="shared" ref="G152:G162" si="14">B152-(B152*(F152/100))</f>
        <v>25.208444999999998</v>
      </c>
      <c r="H152" s="36">
        <v>43952</v>
      </c>
      <c r="I152" s="3">
        <v>29.939</v>
      </c>
      <c r="J152" s="8">
        <v>80.48</v>
      </c>
      <c r="K152" s="8">
        <v>100</v>
      </c>
      <c r="L152" s="8">
        <f t="shared" ref="L152:L162" si="15">I152*M152/100</f>
        <v>3.5657348999999998</v>
      </c>
      <c r="M152" s="8">
        <v>11.91</v>
      </c>
      <c r="N152" s="13">
        <f t="shared" si="12"/>
        <v>26.373265100000001</v>
      </c>
      <c r="O152" s="36">
        <v>43952</v>
      </c>
      <c r="P152" s="40">
        <v>59.463999999999999</v>
      </c>
      <c r="Q152" s="8">
        <v>79.930000000000007</v>
      </c>
      <c r="R152" s="8">
        <v>99.91</v>
      </c>
      <c r="S152" s="8">
        <f t="shared" ref="S152:S162" si="16">E152+L152</f>
        <v>7.8822898999999991</v>
      </c>
      <c r="T152" s="8">
        <v>13.25</v>
      </c>
      <c r="U152" s="7">
        <f t="shared" ref="U152:U162" si="17">G152+N152</f>
        <v>51.581710099999995</v>
      </c>
    </row>
    <row r="153" spans="1:21" x14ac:dyDescent="0.25">
      <c r="A153" s="36">
        <v>43983</v>
      </c>
      <c r="B153" s="40">
        <v>15.791</v>
      </c>
      <c r="C153" s="8">
        <v>43.86</v>
      </c>
      <c r="D153" s="8">
        <v>67.069999999999993</v>
      </c>
      <c r="E153" s="8">
        <f t="shared" si="13"/>
        <v>2.6149895999999999</v>
      </c>
      <c r="F153" s="8">
        <v>16.559999999999999</v>
      </c>
      <c r="G153" s="13">
        <f t="shared" si="14"/>
        <v>13.176010400000001</v>
      </c>
      <c r="H153" s="36">
        <v>43983</v>
      </c>
      <c r="I153" s="3">
        <v>22.492000000000001</v>
      </c>
      <c r="J153" s="8">
        <v>62.48</v>
      </c>
      <c r="K153" s="8">
        <v>100</v>
      </c>
      <c r="L153" s="8">
        <f t="shared" si="15"/>
        <v>3.1511292000000002</v>
      </c>
      <c r="M153" s="8">
        <v>14.01</v>
      </c>
      <c r="N153" s="13">
        <f t="shared" si="12"/>
        <v>19.340870800000001</v>
      </c>
      <c r="O153" s="36">
        <v>43983</v>
      </c>
      <c r="P153" s="40">
        <f>I153+B153</f>
        <v>38.283000000000001</v>
      </c>
      <c r="Q153" s="8">
        <v>53.17</v>
      </c>
      <c r="R153" s="8">
        <v>83.52</v>
      </c>
      <c r="S153" s="8">
        <f t="shared" si="16"/>
        <v>5.7661188000000001</v>
      </c>
      <c r="T153" s="8">
        <v>15.06</v>
      </c>
      <c r="U153" s="7">
        <f t="shared" si="17"/>
        <v>32.5168812</v>
      </c>
    </row>
    <row r="154" spans="1:21" x14ac:dyDescent="0.25">
      <c r="A154" s="36">
        <v>44013</v>
      </c>
      <c r="B154" s="40">
        <v>0</v>
      </c>
      <c r="C154" s="8">
        <v>0</v>
      </c>
      <c r="D154" s="8">
        <v>0</v>
      </c>
      <c r="E154" s="8">
        <f t="shared" si="13"/>
        <v>0</v>
      </c>
      <c r="F154" s="8">
        <v>0</v>
      </c>
      <c r="G154" s="13">
        <f t="shared" si="14"/>
        <v>0</v>
      </c>
      <c r="H154" s="36">
        <v>44013</v>
      </c>
      <c r="I154" s="3">
        <v>32.505000000000003</v>
      </c>
      <c r="J154" s="8">
        <v>87.38</v>
      </c>
      <c r="K154" s="8">
        <v>97.62</v>
      </c>
      <c r="L154" s="8">
        <f t="shared" si="15"/>
        <v>3.4682835000000001</v>
      </c>
      <c r="M154" s="8">
        <v>10.67</v>
      </c>
      <c r="N154" s="13">
        <f t="shared" si="12"/>
        <v>29.036716500000001</v>
      </c>
      <c r="O154" s="36">
        <v>44013</v>
      </c>
      <c r="P154" s="40">
        <f>I154+B154</f>
        <v>32.505000000000003</v>
      </c>
      <c r="Q154" s="8">
        <v>43.69</v>
      </c>
      <c r="R154" s="8">
        <v>48.81</v>
      </c>
      <c r="S154" s="8">
        <f t="shared" si="16"/>
        <v>3.4682835000000001</v>
      </c>
      <c r="T154" s="8">
        <v>10.67</v>
      </c>
      <c r="U154" s="7">
        <f t="shared" si="17"/>
        <v>29.036716500000001</v>
      </c>
    </row>
    <row r="155" spans="1:21" x14ac:dyDescent="0.25">
      <c r="A155" s="36">
        <v>44044</v>
      </c>
      <c r="B155" s="40">
        <v>11.467000000000001</v>
      </c>
      <c r="C155" s="8">
        <v>30.83</v>
      </c>
      <c r="D155" s="8">
        <v>35.5</v>
      </c>
      <c r="E155" s="8">
        <f t="shared" si="13"/>
        <v>1.4815364</v>
      </c>
      <c r="F155" s="8">
        <v>12.92</v>
      </c>
      <c r="G155" s="13">
        <f t="shared" si="14"/>
        <v>9.985463600000001</v>
      </c>
      <c r="H155" s="36">
        <v>44044</v>
      </c>
      <c r="I155" s="3">
        <v>21.545999999999999</v>
      </c>
      <c r="J155" s="8">
        <v>57.92</v>
      </c>
      <c r="K155" s="8">
        <v>63.9</v>
      </c>
      <c r="L155" s="8">
        <f t="shared" si="15"/>
        <v>2.3226587999999997</v>
      </c>
      <c r="M155" s="8">
        <v>10.78</v>
      </c>
      <c r="N155" s="13">
        <f t="shared" si="12"/>
        <v>19.2233412</v>
      </c>
      <c r="O155" s="36">
        <v>44044</v>
      </c>
      <c r="P155" s="40">
        <f t="shared" ref="P155:P162" si="18">I155+B155</f>
        <v>33.012999999999998</v>
      </c>
      <c r="Q155" s="8">
        <v>44.37</v>
      </c>
      <c r="R155" s="8">
        <v>49.7</v>
      </c>
      <c r="S155" s="8">
        <f t="shared" si="16"/>
        <v>3.8041951999999997</v>
      </c>
      <c r="T155" s="8">
        <v>11.52</v>
      </c>
      <c r="U155" s="7">
        <f t="shared" si="17"/>
        <v>29.208804800000003</v>
      </c>
    </row>
    <row r="156" spans="1:21" x14ac:dyDescent="0.25">
      <c r="A156" s="36">
        <v>44075</v>
      </c>
      <c r="B156" s="40">
        <v>0</v>
      </c>
      <c r="C156" s="13">
        <v>0</v>
      </c>
      <c r="D156" s="13">
        <v>0</v>
      </c>
      <c r="E156" s="8">
        <f t="shared" si="13"/>
        <v>0</v>
      </c>
      <c r="F156" s="13">
        <v>0</v>
      </c>
      <c r="G156" s="13">
        <f t="shared" si="14"/>
        <v>0</v>
      </c>
      <c r="H156" s="36">
        <v>44075</v>
      </c>
      <c r="I156" s="40">
        <v>23.58</v>
      </c>
      <c r="J156" s="13">
        <v>65.489999999999995</v>
      </c>
      <c r="K156" s="13">
        <v>83.38</v>
      </c>
      <c r="L156" s="8">
        <f t="shared" si="15"/>
        <v>2.7470699999999999</v>
      </c>
      <c r="M156" s="38">
        <v>11.65</v>
      </c>
      <c r="N156" s="13">
        <f t="shared" si="12"/>
        <v>20.832929999999998</v>
      </c>
      <c r="O156" s="36">
        <v>44075</v>
      </c>
      <c r="P156" s="40">
        <f t="shared" si="18"/>
        <v>23.58</v>
      </c>
      <c r="Q156" s="13">
        <v>32.74</v>
      </c>
      <c r="R156" s="8">
        <v>41.69</v>
      </c>
      <c r="S156" s="8">
        <f t="shared" si="16"/>
        <v>2.7470699999999999</v>
      </c>
      <c r="T156" s="13">
        <v>11.65</v>
      </c>
      <c r="U156" s="7">
        <f t="shared" si="17"/>
        <v>20.832929999999998</v>
      </c>
    </row>
    <row r="157" spans="1:21" x14ac:dyDescent="0.25">
      <c r="A157" s="36">
        <v>44105</v>
      </c>
      <c r="B157" s="40">
        <v>0</v>
      </c>
      <c r="C157" s="13">
        <v>0</v>
      </c>
      <c r="D157" s="13">
        <v>0</v>
      </c>
      <c r="E157" s="8">
        <f t="shared" si="13"/>
        <v>0</v>
      </c>
      <c r="F157" s="13">
        <v>0</v>
      </c>
      <c r="G157" s="13">
        <f t="shared" si="14"/>
        <v>0</v>
      </c>
      <c r="H157" s="36">
        <v>44105</v>
      </c>
      <c r="I157" s="40">
        <v>24.631</v>
      </c>
      <c r="J157" s="13">
        <v>66.209999999999994</v>
      </c>
      <c r="K157" s="13">
        <v>66.010000000000005</v>
      </c>
      <c r="L157" s="8">
        <f t="shared" si="15"/>
        <v>2.3892069999999999</v>
      </c>
      <c r="M157" s="13">
        <v>9.6999999999999993</v>
      </c>
      <c r="N157" s="13">
        <f t="shared" si="12"/>
        <v>22.241793000000001</v>
      </c>
      <c r="O157" s="36">
        <v>44105</v>
      </c>
      <c r="P157" s="40">
        <f t="shared" si="18"/>
        <v>24.631</v>
      </c>
      <c r="Q157" s="13">
        <v>33.11</v>
      </c>
      <c r="R157" s="8">
        <v>33.01</v>
      </c>
      <c r="S157" s="8">
        <f t="shared" si="16"/>
        <v>2.3892069999999999</v>
      </c>
      <c r="T157" s="13">
        <v>9.6999999999999993</v>
      </c>
      <c r="U157" s="7">
        <f t="shared" si="17"/>
        <v>22.241793000000001</v>
      </c>
    </row>
    <row r="158" spans="1:21" x14ac:dyDescent="0.25">
      <c r="A158" s="36">
        <v>44136</v>
      </c>
      <c r="B158" s="40">
        <v>2.2450000000000001</v>
      </c>
      <c r="C158" s="13">
        <v>6.24</v>
      </c>
      <c r="D158" s="13">
        <v>7.01</v>
      </c>
      <c r="E158" s="8">
        <f t="shared" si="13"/>
        <v>0.27972700000000006</v>
      </c>
      <c r="F158" s="13">
        <v>12.46</v>
      </c>
      <c r="G158" s="13">
        <f t="shared" si="14"/>
        <v>1.965273</v>
      </c>
      <c r="H158" s="36">
        <v>44136</v>
      </c>
      <c r="I158" s="40">
        <v>36.073999999999998</v>
      </c>
      <c r="J158" s="13">
        <v>100.21</v>
      </c>
      <c r="K158" s="13">
        <v>100</v>
      </c>
      <c r="L158" s="8">
        <f t="shared" si="15"/>
        <v>3.4522818000000002</v>
      </c>
      <c r="M158" s="38">
        <v>9.57</v>
      </c>
      <c r="N158" s="13">
        <f t="shared" si="12"/>
        <v>32.621718199999997</v>
      </c>
      <c r="O158" s="36">
        <v>44136</v>
      </c>
      <c r="P158" s="40">
        <f t="shared" si="18"/>
        <v>38.318999999999996</v>
      </c>
      <c r="Q158" s="13">
        <v>53.22</v>
      </c>
      <c r="R158" s="8">
        <v>53.505000000000003</v>
      </c>
      <c r="S158" s="8">
        <f t="shared" si="16"/>
        <v>3.7320088</v>
      </c>
      <c r="T158" s="13">
        <v>10.5</v>
      </c>
      <c r="U158" s="7">
        <f t="shared" si="17"/>
        <v>34.5869912</v>
      </c>
    </row>
    <row r="159" spans="1:21" x14ac:dyDescent="0.25">
      <c r="A159" s="36">
        <v>44166</v>
      </c>
      <c r="B159" s="40">
        <v>22.18</v>
      </c>
      <c r="C159" s="13">
        <v>59.62</v>
      </c>
      <c r="D159" s="13">
        <v>60.95</v>
      </c>
      <c r="E159" s="8">
        <f t="shared" si="13"/>
        <v>2.6283299999999996</v>
      </c>
      <c r="F159" s="13">
        <v>11.85</v>
      </c>
      <c r="G159" s="13">
        <f t="shared" si="14"/>
        <v>19.551670000000001</v>
      </c>
      <c r="H159" s="36">
        <v>44166</v>
      </c>
      <c r="I159" s="40">
        <v>29.58</v>
      </c>
      <c r="J159" s="13">
        <v>79.52</v>
      </c>
      <c r="K159" s="13">
        <v>79.53</v>
      </c>
      <c r="L159" s="8">
        <f t="shared" si="15"/>
        <v>2.8160159999999994</v>
      </c>
      <c r="M159" s="13">
        <v>9.52</v>
      </c>
      <c r="N159" s="13">
        <f t="shared" si="12"/>
        <v>26.763984000000001</v>
      </c>
      <c r="O159" s="36">
        <v>44166</v>
      </c>
      <c r="P159" s="40">
        <f t="shared" si="18"/>
        <v>51.76</v>
      </c>
      <c r="Q159" s="13">
        <v>69.569999999999993</v>
      </c>
      <c r="R159" s="8">
        <v>70.239999999999995</v>
      </c>
      <c r="S159" s="8">
        <f t="shared" si="16"/>
        <v>5.4443459999999995</v>
      </c>
      <c r="T159" s="13">
        <v>10.52</v>
      </c>
      <c r="U159" s="7">
        <f t="shared" si="17"/>
        <v>46.315654000000002</v>
      </c>
    </row>
    <row r="160" spans="1:21" x14ac:dyDescent="0.25">
      <c r="A160" s="36">
        <v>44197</v>
      </c>
      <c r="B160" s="40">
        <v>0</v>
      </c>
      <c r="C160" s="13">
        <v>0</v>
      </c>
      <c r="D160" s="13">
        <v>0</v>
      </c>
      <c r="E160" s="8">
        <f t="shared" si="13"/>
        <v>0</v>
      </c>
      <c r="F160" s="13">
        <v>0</v>
      </c>
      <c r="G160" s="13">
        <f t="shared" si="14"/>
        <v>0</v>
      </c>
      <c r="H160" s="36">
        <v>44197</v>
      </c>
      <c r="I160" s="40">
        <v>18.123000000000001</v>
      </c>
      <c r="J160" s="13">
        <v>48.72</v>
      </c>
      <c r="K160" s="13">
        <v>47.83</v>
      </c>
      <c r="L160" s="8">
        <f t="shared" si="15"/>
        <v>1.6926882000000001</v>
      </c>
      <c r="M160" s="38">
        <v>9.34</v>
      </c>
      <c r="N160" s="13">
        <f t="shared" si="12"/>
        <v>16.430311800000002</v>
      </c>
      <c r="O160" s="36">
        <v>44197</v>
      </c>
      <c r="P160" s="40">
        <f t="shared" si="18"/>
        <v>18.123000000000001</v>
      </c>
      <c r="Q160" s="13">
        <v>24.36</v>
      </c>
      <c r="R160" s="8">
        <v>23.92</v>
      </c>
      <c r="S160" s="8">
        <f t="shared" si="16"/>
        <v>1.6926882000000001</v>
      </c>
      <c r="T160" s="13">
        <v>9.34</v>
      </c>
      <c r="U160" s="7">
        <f t="shared" si="17"/>
        <v>16.430311800000002</v>
      </c>
    </row>
    <row r="161" spans="1:21" s="1" customFormat="1" x14ac:dyDescent="0.25">
      <c r="A161" s="36">
        <v>44228</v>
      </c>
      <c r="B161" s="3">
        <v>9.7313999999999998E-2</v>
      </c>
      <c r="C161" s="7">
        <v>0.28999999999999998</v>
      </c>
      <c r="D161" s="7">
        <v>0.56999999999999995</v>
      </c>
      <c r="E161" s="8">
        <f t="shared" si="13"/>
        <v>1.45095174E-2</v>
      </c>
      <c r="F161" s="7">
        <v>14.91</v>
      </c>
      <c r="G161" s="13">
        <f t="shared" si="14"/>
        <v>8.2804482599999993E-2</v>
      </c>
      <c r="H161" s="36">
        <v>44228</v>
      </c>
      <c r="I161" s="3">
        <v>24.699000000000002</v>
      </c>
      <c r="J161" s="7">
        <v>73.510000000000005</v>
      </c>
      <c r="K161" s="7">
        <v>72.53</v>
      </c>
      <c r="L161" s="8">
        <f t="shared" si="15"/>
        <v>2.2797177000000004</v>
      </c>
      <c r="M161" s="4">
        <v>9.23</v>
      </c>
      <c r="N161" s="13">
        <f t="shared" si="12"/>
        <v>22.419282300000003</v>
      </c>
      <c r="O161" s="36">
        <v>44228</v>
      </c>
      <c r="P161" s="40">
        <f t="shared" si="18"/>
        <v>24.796314000000002</v>
      </c>
      <c r="Q161" s="7">
        <v>24.795999999999999</v>
      </c>
      <c r="R161" s="8">
        <v>36.549999999999997</v>
      </c>
      <c r="S161" s="8">
        <f t="shared" si="16"/>
        <v>2.2942272174000005</v>
      </c>
      <c r="T161" s="7">
        <v>9.26</v>
      </c>
      <c r="U161" s="7">
        <f t="shared" si="17"/>
        <v>22.502086782600003</v>
      </c>
    </row>
    <row r="162" spans="1:21" x14ac:dyDescent="0.25">
      <c r="A162" s="36">
        <v>44256</v>
      </c>
      <c r="B162" s="41">
        <v>36.634999999999998</v>
      </c>
      <c r="C162" s="39">
        <v>98.48</v>
      </c>
      <c r="D162" s="13">
        <v>100</v>
      </c>
      <c r="E162" s="8">
        <f t="shared" si="13"/>
        <v>4.4767970000000004</v>
      </c>
      <c r="F162" s="13">
        <v>12.22</v>
      </c>
      <c r="G162" s="13">
        <f t="shared" si="14"/>
        <v>32.158203</v>
      </c>
      <c r="H162" s="36">
        <v>44256</v>
      </c>
      <c r="I162" s="40">
        <v>37.265999999999998</v>
      </c>
      <c r="J162" s="13">
        <v>100.18</v>
      </c>
      <c r="K162" s="13">
        <v>100</v>
      </c>
      <c r="L162" s="8">
        <f t="shared" si="15"/>
        <v>3.6222552000000001</v>
      </c>
      <c r="M162" s="38">
        <v>9.7200000000000006</v>
      </c>
      <c r="N162" s="13">
        <f t="shared" si="12"/>
        <v>33.6437448</v>
      </c>
      <c r="O162" s="36">
        <v>44256</v>
      </c>
      <c r="P162" s="40">
        <f t="shared" si="18"/>
        <v>73.900999999999996</v>
      </c>
      <c r="Q162" s="13">
        <v>99.23</v>
      </c>
      <c r="R162" s="8">
        <v>100</v>
      </c>
      <c r="S162" s="8">
        <f t="shared" si="16"/>
        <v>8.0990522000000009</v>
      </c>
      <c r="T162" s="13">
        <v>10.96</v>
      </c>
      <c r="U162" s="7">
        <f t="shared" si="17"/>
        <v>65.801947799999994</v>
      </c>
    </row>
    <row r="163" spans="1:21" ht="30" x14ac:dyDescent="0.25">
      <c r="A163" s="10" t="s">
        <v>9</v>
      </c>
      <c r="B163" s="3">
        <f>SUM(B151:B162)</f>
        <v>151.46631400000001</v>
      </c>
      <c r="C163" s="8">
        <f>(B163*100)/(1.2*365)</f>
        <v>34.581350228310505</v>
      </c>
      <c r="D163" s="8">
        <f>AVERAGE(D151:D162)</f>
        <v>39.176666666666662</v>
      </c>
      <c r="E163" s="8">
        <f>SUM(E151:E162)</f>
        <v>20.060188717399999</v>
      </c>
      <c r="F163" s="8">
        <f>(B163-G163)/B163*100</f>
        <v>13.243993458109781</v>
      </c>
      <c r="G163" s="7">
        <f>SUM(G151:G162)</f>
        <v>131.40612528259999</v>
      </c>
      <c r="H163" s="10" t="s">
        <v>9</v>
      </c>
      <c r="I163" s="3">
        <f>SUM(I151:I162)</f>
        <v>332.21</v>
      </c>
      <c r="J163" s="8">
        <f>I163*100/(1.2*365)</f>
        <v>75.847031963470315</v>
      </c>
      <c r="K163" s="8">
        <f>AVERAGE(K151:K162)</f>
        <v>83.269166666666663</v>
      </c>
      <c r="L163" s="8">
        <f>SUM(L151:L162)</f>
        <v>34.757624799999995</v>
      </c>
      <c r="M163" s="8">
        <f>(I163-N163)/I163*100</f>
        <v>10.462546220763967</v>
      </c>
      <c r="N163" s="7">
        <f>SUM(N151:N162)</f>
        <v>297.45237520000001</v>
      </c>
      <c r="O163" s="10" t="s">
        <v>9</v>
      </c>
      <c r="P163" s="3">
        <f>SUM(P151:P162)</f>
        <v>483.67631400000005</v>
      </c>
      <c r="Q163" s="8">
        <f>P163*100/(2.4*365)</f>
        <v>55.214191095890421</v>
      </c>
      <c r="R163" s="8">
        <f t="shared" ref="R163" si="19">AVERAGE(R151:R162)</f>
        <v>61.222083333333323</v>
      </c>
      <c r="S163" s="8">
        <f>SUM(S151:S162)</f>
        <v>54.817813517400012</v>
      </c>
      <c r="T163" s="8">
        <f>(P163-U163)/P163*100</f>
        <v>11.333574113658178</v>
      </c>
      <c r="U163" s="7">
        <f>SUM(U151:U162)</f>
        <v>428.85850048259999</v>
      </c>
    </row>
    <row r="165" spans="1:21" x14ac:dyDescent="0.25">
      <c r="A165" s="53" t="s">
        <v>0</v>
      </c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5"/>
    </row>
    <row r="166" spans="1:21" x14ac:dyDescent="0.25">
      <c r="A166" s="56" t="s">
        <v>23</v>
      </c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8"/>
    </row>
    <row r="167" spans="1:21" x14ac:dyDescent="0.25">
      <c r="A167" s="57" t="s">
        <v>24</v>
      </c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1:21" x14ac:dyDescent="0.25">
      <c r="A168" s="59" t="s">
        <v>28</v>
      </c>
      <c r="B168" s="60"/>
      <c r="C168" s="60"/>
      <c r="D168" s="60"/>
      <c r="E168" s="60"/>
      <c r="F168" s="60"/>
      <c r="G168" s="61"/>
      <c r="H168" s="59" t="s">
        <v>7</v>
      </c>
      <c r="I168" s="60"/>
      <c r="J168" s="60"/>
      <c r="K168" s="60"/>
      <c r="L168" s="60"/>
      <c r="M168" s="60"/>
      <c r="N168" s="61"/>
      <c r="O168" s="59" t="s">
        <v>8</v>
      </c>
      <c r="P168" s="60"/>
      <c r="Q168" s="60"/>
      <c r="R168" s="60"/>
      <c r="S168" s="60"/>
      <c r="T168" s="60"/>
      <c r="U168" s="61"/>
    </row>
    <row r="169" spans="1:21" x14ac:dyDescent="0.25">
      <c r="A169" s="4" t="s">
        <v>1</v>
      </c>
      <c r="B169" s="4" t="s">
        <v>2</v>
      </c>
      <c r="C169" s="4" t="s">
        <v>3</v>
      </c>
      <c r="D169" s="4" t="s">
        <v>6</v>
      </c>
      <c r="E169" s="4" t="s">
        <v>26</v>
      </c>
      <c r="F169" s="4" t="s">
        <v>4</v>
      </c>
      <c r="G169" s="4" t="s">
        <v>5</v>
      </c>
      <c r="H169" s="4" t="s">
        <v>1</v>
      </c>
      <c r="I169" s="4" t="s">
        <v>2</v>
      </c>
      <c r="J169" s="4" t="s">
        <v>3</v>
      </c>
      <c r="K169" s="4" t="s">
        <v>6</v>
      </c>
      <c r="L169" s="4" t="s">
        <v>26</v>
      </c>
      <c r="M169" s="4" t="s">
        <v>4</v>
      </c>
      <c r="N169" s="4" t="s">
        <v>5</v>
      </c>
      <c r="O169" s="4" t="s">
        <v>1</v>
      </c>
      <c r="P169" s="4" t="s">
        <v>2</v>
      </c>
      <c r="Q169" s="4" t="s">
        <v>3</v>
      </c>
      <c r="R169" s="4" t="s">
        <v>6</v>
      </c>
      <c r="S169" s="4" t="s">
        <v>26</v>
      </c>
      <c r="T169" s="4" t="s">
        <v>4</v>
      </c>
      <c r="U169" s="4" t="s">
        <v>5</v>
      </c>
    </row>
    <row r="170" spans="1:21" x14ac:dyDescent="0.25">
      <c r="A170" s="36">
        <v>44287</v>
      </c>
      <c r="B170" s="13">
        <v>35.130000000000003</v>
      </c>
      <c r="C170" s="8">
        <v>97.58</v>
      </c>
      <c r="D170" s="8">
        <v>99.75</v>
      </c>
      <c r="E170" s="8">
        <f>B170*F170/100</f>
        <v>4.3701720000000002</v>
      </c>
      <c r="F170" s="8">
        <v>12.44</v>
      </c>
      <c r="G170" s="13">
        <f>B170-(B170*(F170/100))</f>
        <v>30.759828000000002</v>
      </c>
      <c r="H170" s="36">
        <v>44287</v>
      </c>
      <c r="I170" s="7">
        <v>36.155999999999999</v>
      </c>
      <c r="J170" s="8">
        <v>100.43</v>
      </c>
      <c r="K170" s="8">
        <v>100</v>
      </c>
      <c r="L170" s="8">
        <f>I170*M170/100</f>
        <v>3.6409091999999998</v>
      </c>
      <c r="M170" s="8">
        <v>10.07</v>
      </c>
      <c r="N170" s="13">
        <f t="shared" ref="N170:N180" si="20">I170-(I170*(M170/100))</f>
        <v>32.515090799999996</v>
      </c>
      <c r="O170" s="36">
        <v>44287</v>
      </c>
      <c r="P170" s="13">
        <f>B170+I170</f>
        <v>71.286000000000001</v>
      </c>
      <c r="Q170" s="8">
        <f>P170*100/(2.4*30)</f>
        <v>99.00833333333334</v>
      </c>
      <c r="R170" s="8">
        <f>(D170+K170)/2</f>
        <v>99.875</v>
      </c>
      <c r="S170" s="8">
        <f>E170+L170</f>
        <v>8.0110811999999996</v>
      </c>
      <c r="T170" s="8">
        <f>((B170+I170)-(G170+N170))/(B170+I170)*100</f>
        <v>11.237944617456453</v>
      </c>
      <c r="U170" s="7">
        <f>G170+N170</f>
        <v>63.274918799999995</v>
      </c>
    </row>
    <row r="171" spans="1:21" x14ac:dyDescent="0.25">
      <c r="A171" s="36">
        <v>44317</v>
      </c>
      <c r="B171" s="13">
        <v>19.788</v>
      </c>
      <c r="C171" s="8">
        <v>53.19</v>
      </c>
      <c r="D171" s="8">
        <v>58.04</v>
      </c>
      <c r="E171" s="8">
        <f t="shared" ref="E171:E179" si="21">B171*F171/100</f>
        <v>2.5942068000000003</v>
      </c>
      <c r="F171" s="8">
        <v>13.11</v>
      </c>
      <c r="G171" s="13">
        <f t="shared" ref="G171:G179" si="22">B171-(B171*(F171/100))</f>
        <v>17.193793200000002</v>
      </c>
      <c r="H171" s="36">
        <v>44317</v>
      </c>
      <c r="I171" s="7">
        <v>33.978999999999999</v>
      </c>
      <c r="J171" s="8">
        <v>91.34</v>
      </c>
      <c r="K171" s="8">
        <v>94.16</v>
      </c>
      <c r="L171" s="8">
        <f t="shared" ref="L171:L179" si="23">I171*M171/100</f>
        <v>3.5474075999999997</v>
      </c>
      <c r="M171" s="8">
        <v>10.44</v>
      </c>
      <c r="N171" s="13">
        <f t="shared" si="20"/>
        <v>30.4315924</v>
      </c>
      <c r="O171" s="36">
        <v>44317</v>
      </c>
      <c r="P171" s="13">
        <f t="shared" ref="P171:P181" si="24">B171+I171</f>
        <v>53.766999999999996</v>
      </c>
      <c r="Q171" s="8">
        <f>P171*100/(2.4*31)</f>
        <v>72.267473118279582</v>
      </c>
      <c r="R171" s="8">
        <f t="shared" ref="R171:R180" si="25">(D171+K171)/2</f>
        <v>76.099999999999994</v>
      </c>
      <c r="S171" s="8">
        <f t="shared" ref="S171:S181" si="26">E171+L171</f>
        <v>6.1416143999999999</v>
      </c>
      <c r="T171" s="8">
        <f t="shared" ref="T171:T181" si="27">((B171+I171)-(G171+N171))/(B171+I171)*100</f>
        <v>11.422646604794753</v>
      </c>
      <c r="U171" s="7">
        <f t="shared" ref="U171:U181" si="28">G171+N171</f>
        <v>47.625385600000001</v>
      </c>
    </row>
    <row r="172" spans="1:21" x14ac:dyDescent="0.25">
      <c r="A172" s="36">
        <v>44348</v>
      </c>
      <c r="B172" s="13">
        <v>1.6279999999999999</v>
      </c>
      <c r="C172" s="8">
        <v>4.5199999999999996</v>
      </c>
      <c r="D172" s="8">
        <v>6.1</v>
      </c>
      <c r="E172" s="8">
        <f t="shared" si="21"/>
        <v>0.2261292</v>
      </c>
      <c r="F172" s="8">
        <v>13.89</v>
      </c>
      <c r="G172" s="13">
        <f t="shared" si="22"/>
        <v>1.4018708</v>
      </c>
      <c r="H172" s="36">
        <v>44348</v>
      </c>
      <c r="I172" s="7">
        <v>30.468</v>
      </c>
      <c r="J172" s="8">
        <v>84.63</v>
      </c>
      <c r="K172" s="8">
        <v>86.63</v>
      </c>
      <c r="L172" s="8">
        <f t="shared" si="23"/>
        <v>3.0650808</v>
      </c>
      <c r="M172" s="8">
        <v>10.06</v>
      </c>
      <c r="N172" s="13">
        <f t="shared" si="20"/>
        <v>27.402919199999999</v>
      </c>
      <c r="O172" s="36">
        <v>44348</v>
      </c>
      <c r="P172" s="13">
        <f t="shared" si="24"/>
        <v>32.095999999999997</v>
      </c>
      <c r="Q172" s="8">
        <f>P172*100/(2.4*30)</f>
        <v>44.577777777777769</v>
      </c>
      <c r="R172" s="8">
        <f t="shared" si="25"/>
        <v>46.364999999999995</v>
      </c>
      <c r="S172" s="8">
        <f t="shared" si="26"/>
        <v>3.29121</v>
      </c>
      <c r="T172" s="8">
        <f t="shared" si="27"/>
        <v>10.254268444665991</v>
      </c>
      <c r="U172" s="7">
        <f t="shared" si="28"/>
        <v>28.804790000000001</v>
      </c>
    </row>
    <row r="173" spans="1:21" x14ac:dyDescent="0.25">
      <c r="A173" s="36">
        <v>44378</v>
      </c>
      <c r="B173" s="13">
        <v>18.52</v>
      </c>
      <c r="C173" s="8">
        <v>49.79</v>
      </c>
      <c r="D173" s="42">
        <v>53.68</v>
      </c>
      <c r="E173" s="8">
        <f t="shared" si="21"/>
        <v>2.3335199999999996</v>
      </c>
      <c r="F173" s="8">
        <v>12.6</v>
      </c>
      <c r="G173" s="13">
        <f t="shared" si="22"/>
        <v>16.18648</v>
      </c>
      <c r="H173" s="36">
        <v>44378</v>
      </c>
      <c r="I173" s="7">
        <v>21.509</v>
      </c>
      <c r="J173" s="8">
        <v>57.82</v>
      </c>
      <c r="K173" s="42">
        <v>62.32</v>
      </c>
      <c r="L173" s="8">
        <f t="shared" si="23"/>
        <v>2.2670485999999999</v>
      </c>
      <c r="M173" s="8">
        <v>10.54</v>
      </c>
      <c r="N173" s="13">
        <f t="shared" si="20"/>
        <v>19.241951400000001</v>
      </c>
      <c r="O173" s="36">
        <v>44378</v>
      </c>
      <c r="P173" s="13">
        <f t="shared" si="24"/>
        <v>40.028999999999996</v>
      </c>
      <c r="Q173" s="8">
        <f>P173*100/(2.4*31)</f>
        <v>53.802419354838712</v>
      </c>
      <c r="R173" s="8">
        <f t="shared" si="25"/>
        <v>58</v>
      </c>
      <c r="S173" s="8">
        <f t="shared" si="26"/>
        <v>4.600568599999999</v>
      </c>
      <c r="T173" s="8">
        <f t="shared" si="27"/>
        <v>11.493089010467401</v>
      </c>
      <c r="U173" s="7">
        <f t="shared" si="28"/>
        <v>35.428431400000001</v>
      </c>
    </row>
    <row r="174" spans="1:21" x14ac:dyDescent="0.25">
      <c r="A174" s="36">
        <v>44409</v>
      </c>
      <c r="B174" s="13">
        <v>27.569790000000001</v>
      </c>
      <c r="C174" s="8">
        <v>74.11</v>
      </c>
      <c r="D174" s="8">
        <v>85.95</v>
      </c>
      <c r="E174" s="8">
        <f t="shared" si="21"/>
        <v>3.7108937340000008</v>
      </c>
      <c r="F174" s="8">
        <v>13.46</v>
      </c>
      <c r="G174" s="13">
        <f t="shared" si="22"/>
        <v>23.858896266000002</v>
      </c>
      <c r="H174" s="36">
        <v>44409</v>
      </c>
      <c r="I174" s="7">
        <v>26.273</v>
      </c>
      <c r="J174" s="8">
        <v>70.63</v>
      </c>
      <c r="K174" s="8">
        <v>77</v>
      </c>
      <c r="L174" s="8">
        <f t="shared" si="23"/>
        <v>2.8768935</v>
      </c>
      <c r="M174" s="8">
        <v>10.95</v>
      </c>
      <c r="N174" s="13">
        <f t="shared" si="20"/>
        <v>23.396106500000002</v>
      </c>
      <c r="O174" s="36">
        <v>44409</v>
      </c>
      <c r="P174" s="13">
        <f t="shared" si="24"/>
        <v>53.842790000000001</v>
      </c>
      <c r="Q174" s="8">
        <f>P174*100/(2.4*31)</f>
        <v>72.369341397849482</v>
      </c>
      <c r="R174" s="8">
        <f t="shared" si="25"/>
        <v>81.474999999999994</v>
      </c>
      <c r="S174" s="8">
        <f t="shared" si="26"/>
        <v>6.5877872340000003</v>
      </c>
      <c r="T174" s="8">
        <f t="shared" si="27"/>
        <v>12.235226358069477</v>
      </c>
      <c r="U174" s="7">
        <f t="shared" si="28"/>
        <v>47.255002766000004</v>
      </c>
    </row>
    <row r="175" spans="1:21" x14ac:dyDescent="0.25">
      <c r="A175" s="36">
        <v>44440</v>
      </c>
      <c r="B175" s="13">
        <v>30.225739999999998</v>
      </c>
      <c r="C175" s="13">
        <v>83.96</v>
      </c>
      <c r="D175" s="8">
        <v>97.53</v>
      </c>
      <c r="E175" s="8">
        <f t="shared" si="21"/>
        <v>4.1258135099999995</v>
      </c>
      <c r="F175" s="13">
        <v>13.65</v>
      </c>
      <c r="G175" s="13">
        <f t="shared" si="22"/>
        <v>26.099926489999998</v>
      </c>
      <c r="H175" s="36">
        <v>44440</v>
      </c>
      <c r="I175" s="13">
        <v>35.390999999999998</v>
      </c>
      <c r="J175" s="13">
        <v>98.31</v>
      </c>
      <c r="K175" s="13">
        <v>100</v>
      </c>
      <c r="L175" s="8">
        <f t="shared" si="23"/>
        <v>3.7479068999999998</v>
      </c>
      <c r="M175" s="13">
        <v>10.59</v>
      </c>
      <c r="N175" s="13">
        <f t="shared" si="20"/>
        <v>31.643093099999998</v>
      </c>
      <c r="O175" s="36">
        <v>44440</v>
      </c>
      <c r="P175" s="13">
        <f t="shared" si="24"/>
        <v>65.616739999999993</v>
      </c>
      <c r="Q175" s="8">
        <f>P175*100/(2.4*30)</f>
        <v>91.134361111111104</v>
      </c>
      <c r="R175" s="8">
        <f t="shared" si="25"/>
        <v>98.765000000000001</v>
      </c>
      <c r="S175" s="8">
        <f t="shared" si="26"/>
        <v>7.8737204099999989</v>
      </c>
      <c r="T175" s="8">
        <f t="shared" si="27"/>
        <v>11.999560493252176</v>
      </c>
      <c r="U175" s="7">
        <f t="shared" si="28"/>
        <v>57.743019589999996</v>
      </c>
    </row>
    <row r="176" spans="1:21" x14ac:dyDescent="0.25">
      <c r="A176" s="36">
        <v>44470</v>
      </c>
      <c r="B176" s="13">
        <v>34.106000000000002</v>
      </c>
      <c r="C176" s="13">
        <v>91.68</v>
      </c>
      <c r="D176" s="8">
        <v>99.87</v>
      </c>
      <c r="E176" s="8">
        <f t="shared" si="21"/>
        <v>4.3075878000000003</v>
      </c>
      <c r="F176" s="13">
        <v>12.63</v>
      </c>
      <c r="G176" s="13">
        <f t="shared" si="22"/>
        <v>29.798412200000001</v>
      </c>
      <c r="H176" s="36">
        <v>44470</v>
      </c>
      <c r="I176" s="13">
        <v>37.884</v>
      </c>
      <c r="J176" s="13">
        <v>101.84</v>
      </c>
      <c r="K176" s="13">
        <v>100</v>
      </c>
      <c r="L176" s="8">
        <f t="shared" si="23"/>
        <v>3.9967620000000004</v>
      </c>
      <c r="M176" s="13">
        <v>10.55</v>
      </c>
      <c r="N176" s="13">
        <f t="shared" si="20"/>
        <v>33.887237999999996</v>
      </c>
      <c r="O176" s="36">
        <v>44470</v>
      </c>
      <c r="P176" s="13">
        <f t="shared" si="24"/>
        <v>71.990000000000009</v>
      </c>
      <c r="Q176" s="8">
        <f>P176*100/(2.4*31)</f>
        <v>96.760752688172062</v>
      </c>
      <c r="R176" s="8">
        <f t="shared" si="25"/>
        <v>99.935000000000002</v>
      </c>
      <c r="S176" s="8">
        <f t="shared" si="26"/>
        <v>8.3043498000000007</v>
      </c>
      <c r="T176" s="8">
        <f t="shared" si="27"/>
        <v>11.535421308515085</v>
      </c>
      <c r="U176" s="7">
        <f t="shared" si="28"/>
        <v>63.685650199999998</v>
      </c>
    </row>
    <row r="177" spans="1:21" x14ac:dyDescent="0.25">
      <c r="A177" s="36">
        <v>44501</v>
      </c>
      <c r="B177" s="13">
        <v>12.172000000000001</v>
      </c>
      <c r="C177" s="13">
        <v>33.81</v>
      </c>
      <c r="D177" s="8">
        <v>39.799999999999997</v>
      </c>
      <c r="E177" s="8">
        <f t="shared" si="21"/>
        <v>1.5494956000000002</v>
      </c>
      <c r="F177" s="13">
        <v>12.73</v>
      </c>
      <c r="G177" s="13">
        <f t="shared" si="22"/>
        <v>10.6225044</v>
      </c>
      <c r="H177" s="36">
        <v>44501</v>
      </c>
      <c r="I177" s="13">
        <v>17.076000000000001</v>
      </c>
      <c r="J177" s="13">
        <v>47.43</v>
      </c>
      <c r="K177" s="13">
        <v>49.99</v>
      </c>
      <c r="L177" s="8">
        <f t="shared" si="23"/>
        <v>1.8612839999999999</v>
      </c>
      <c r="M177" s="13">
        <v>10.9</v>
      </c>
      <c r="N177" s="13">
        <f t="shared" si="20"/>
        <v>15.214716000000001</v>
      </c>
      <c r="O177" s="36">
        <v>44501</v>
      </c>
      <c r="P177" s="13">
        <f t="shared" si="24"/>
        <v>29.248000000000001</v>
      </c>
      <c r="Q177" s="8">
        <f>P177*100/(2.4*30)</f>
        <v>40.622222222222227</v>
      </c>
      <c r="R177" s="8">
        <f t="shared" si="25"/>
        <v>44.894999999999996</v>
      </c>
      <c r="S177" s="8">
        <f t="shared" si="26"/>
        <v>3.4107796000000001</v>
      </c>
      <c r="T177" s="8">
        <f t="shared" si="27"/>
        <v>11.66158233041576</v>
      </c>
      <c r="U177" s="7">
        <f t="shared" si="28"/>
        <v>25.8372204</v>
      </c>
    </row>
    <row r="178" spans="1:21" x14ac:dyDescent="0.25">
      <c r="A178" s="36">
        <v>44531</v>
      </c>
      <c r="B178" s="13">
        <v>34.04</v>
      </c>
      <c r="C178" s="13">
        <v>91.52</v>
      </c>
      <c r="D178" s="8">
        <v>100</v>
      </c>
      <c r="E178" s="8">
        <f t="shared" si="21"/>
        <v>4.2924439999999997</v>
      </c>
      <c r="F178" s="13">
        <v>12.61</v>
      </c>
      <c r="G178" s="13">
        <f t="shared" si="22"/>
        <v>29.747555999999999</v>
      </c>
      <c r="H178" s="36">
        <v>44531</v>
      </c>
      <c r="I178" s="13">
        <v>29.35</v>
      </c>
      <c r="J178" s="13">
        <v>78.91</v>
      </c>
      <c r="K178" s="13">
        <v>79.81</v>
      </c>
      <c r="L178" s="8">
        <f t="shared" si="23"/>
        <v>3.1257750000000004</v>
      </c>
      <c r="M178" s="13">
        <v>10.65</v>
      </c>
      <c r="N178" s="13">
        <f t="shared" si="20"/>
        <v>26.224225000000001</v>
      </c>
      <c r="O178" s="36">
        <v>44531</v>
      </c>
      <c r="P178" s="13">
        <f t="shared" si="24"/>
        <v>63.39</v>
      </c>
      <c r="Q178" s="8">
        <f>P178*100/(2.4*31)</f>
        <v>85.201612903225822</v>
      </c>
      <c r="R178" s="8">
        <f t="shared" si="25"/>
        <v>89.905000000000001</v>
      </c>
      <c r="S178" s="8">
        <f t="shared" si="26"/>
        <v>7.4182190000000006</v>
      </c>
      <c r="T178" s="8">
        <f t="shared" si="27"/>
        <v>11.702506704527529</v>
      </c>
      <c r="U178" s="7">
        <f t="shared" si="28"/>
        <v>55.971781</v>
      </c>
    </row>
    <row r="179" spans="1:21" x14ac:dyDescent="0.25">
      <c r="A179" s="36">
        <v>44562</v>
      </c>
      <c r="B179" s="13">
        <v>31.242180000000001</v>
      </c>
      <c r="C179" s="13">
        <v>83.98</v>
      </c>
      <c r="D179" s="8">
        <v>99.29</v>
      </c>
      <c r="E179" s="8">
        <f t="shared" si="21"/>
        <v>4.2551849160000002</v>
      </c>
      <c r="F179" s="13">
        <v>13.62</v>
      </c>
      <c r="G179" s="13">
        <f t="shared" si="22"/>
        <v>26.986995084</v>
      </c>
      <c r="H179" s="36">
        <v>44562</v>
      </c>
      <c r="I179" s="13">
        <v>33.947000000000003</v>
      </c>
      <c r="J179" s="13">
        <v>91.26</v>
      </c>
      <c r="K179" s="13">
        <v>100</v>
      </c>
      <c r="L179" s="8">
        <f t="shared" si="23"/>
        <v>3.6560919000000003</v>
      </c>
      <c r="M179" s="13">
        <v>10.77</v>
      </c>
      <c r="N179" s="13">
        <f t="shared" si="20"/>
        <v>30.290908100000003</v>
      </c>
      <c r="O179" s="36">
        <v>44562</v>
      </c>
      <c r="P179" s="13">
        <f t="shared" si="24"/>
        <v>65.189180000000007</v>
      </c>
      <c r="Q179" s="8">
        <f>P179*100/(2.4*31)</f>
        <v>87.619865591397868</v>
      </c>
      <c r="R179" s="8">
        <f>(D179+K179)/2</f>
        <v>99.64500000000001</v>
      </c>
      <c r="S179" s="8">
        <f>E179+L179</f>
        <v>7.9112768160000009</v>
      </c>
      <c r="T179" s="8">
        <f>((B179+I179)-(G179+N179))/(B179+I179)*100</f>
        <v>12.13587410671526</v>
      </c>
      <c r="U179" s="7">
        <f t="shared" si="28"/>
        <v>57.277903184000003</v>
      </c>
    </row>
    <row r="180" spans="1:21" x14ac:dyDescent="0.25">
      <c r="A180" s="36">
        <v>44593</v>
      </c>
      <c r="B180" s="7">
        <v>28.198540000000001</v>
      </c>
      <c r="C180" s="7">
        <v>83.92</v>
      </c>
      <c r="D180" s="8">
        <v>94.79</v>
      </c>
      <c r="E180" s="8">
        <v>3.8221099999999999</v>
      </c>
      <c r="F180" s="7">
        <v>13.55</v>
      </c>
      <c r="G180" s="13">
        <f>B180-(B180*(F180/100))</f>
        <v>24.377637830000001</v>
      </c>
      <c r="H180" s="36">
        <v>44593</v>
      </c>
      <c r="I180" s="7">
        <v>30.831</v>
      </c>
      <c r="J180" s="7">
        <v>91.76</v>
      </c>
      <c r="K180" s="13">
        <v>92.77</v>
      </c>
      <c r="L180" s="8">
        <v>3.1579999999999999</v>
      </c>
      <c r="M180" s="7">
        <v>10.24</v>
      </c>
      <c r="N180" s="13">
        <f t="shared" si="20"/>
        <v>27.673905599999998</v>
      </c>
      <c r="O180" s="36">
        <v>44593</v>
      </c>
      <c r="P180" s="13">
        <f t="shared" si="24"/>
        <v>59.029539999999997</v>
      </c>
      <c r="Q180" s="8">
        <f>P180*100/(2.4*28)</f>
        <v>87.841577380952373</v>
      </c>
      <c r="R180" s="8">
        <f t="shared" si="25"/>
        <v>93.78</v>
      </c>
      <c r="S180" s="8">
        <f t="shared" si="26"/>
        <v>6.9801099999999998</v>
      </c>
      <c r="T180" s="8">
        <f t="shared" si="27"/>
        <v>11.821194219030001</v>
      </c>
      <c r="U180" s="7">
        <f t="shared" si="28"/>
        <v>52.051543429999995</v>
      </c>
    </row>
    <row r="181" spans="1:21" x14ac:dyDescent="0.25">
      <c r="A181" s="36">
        <v>44621</v>
      </c>
      <c r="B181" s="39">
        <v>20.727</v>
      </c>
      <c r="C181" s="39">
        <v>55.72</v>
      </c>
      <c r="D181" s="8">
        <v>57.92</v>
      </c>
      <c r="E181" s="8">
        <v>2.572784</v>
      </c>
      <c r="F181" s="13">
        <v>12.41</v>
      </c>
      <c r="G181" s="13">
        <f>B181-(B181*(F181/100))</f>
        <v>18.154779300000001</v>
      </c>
      <c r="H181" s="36">
        <v>44621</v>
      </c>
      <c r="I181" s="13">
        <v>37.531999999999996</v>
      </c>
      <c r="J181" s="13">
        <v>100.89</v>
      </c>
      <c r="K181" s="13">
        <v>100</v>
      </c>
      <c r="L181" s="8">
        <v>3.84612</v>
      </c>
      <c r="M181" s="38">
        <v>10.25</v>
      </c>
      <c r="N181" s="13">
        <f>I181-(I181*(M181/100))</f>
        <v>33.68497</v>
      </c>
      <c r="O181" s="36">
        <v>44621</v>
      </c>
      <c r="P181" s="13">
        <f t="shared" si="24"/>
        <v>58.259</v>
      </c>
      <c r="Q181" s="8">
        <f>P181*100/(2.4*31)</f>
        <v>78.305107526881727</v>
      </c>
      <c r="R181" s="8">
        <f>(D181+K181)/2</f>
        <v>78.960000000000008</v>
      </c>
      <c r="S181" s="8">
        <f t="shared" si="26"/>
        <v>6.4189039999999995</v>
      </c>
      <c r="T181" s="8">
        <f t="shared" si="27"/>
        <v>11.018470450917453</v>
      </c>
      <c r="U181" s="7">
        <f t="shared" si="28"/>
        <v>51.839749300000001</v>
      </c>
    </row>
    <row r="182" spans="1:21" ht="30" x14ac:dyDescent="0.25">
      <c r="A182" s="10" t="s">
        <v>9</v>
      </c>
      <c r="B182" s="3">
        <f>SUM(B170:B181)</f>
        <v>293.34724999999992</v>
      </c>
      <c r="C182" s="8">
        <f>(B182*100)/(1.2*365)</f>
        <v>66.974257990867557</v>
      </c>
      <c r="D182" s="8">
        <v>74.38</v>
      </c>
      <c r="E182" s="8">
        <f>SUM(E170:E181)</f>
        <v>38.160341559999999</v>
      </c>
      <c r="F182" s="8">
        <f>(B182-G182)/B182*100</f>
        <v>13.007986415417196</v>
      </c>
      <c r="G182" s="7">
        <f>SUM(G170:G181)</f>
        <v>255.18867957000001</v>
      </c>
      <c r="H182" s="10" t="s">
        <v>9</v>
      </c>
      <c r="I182" s="3">
        <f>SUM(I170:I181)</f>
        <v>370.39599999999996</v>
      </c>
      <c r="J182" s="8">
        <f>I182*100/(1.2*365)</f>
        <v>84.56529680365297</v>
      </c>
      <c r="K182" s="8">
        <v>87.27</v>
      </c>
      <c r="L182" s="8">
        <f>SUM(L170:L181)</f>
        <v>38.789279499999999</v>
      </c>
      <c r="M182" s="8">
        <f>(I182-N182)/I182*100</f>
        <v>10.472381964168061</v>
      </c>
      <c r="N182" s="7">
        <f>SUM(N170:N181)</f>
        <v>331.60671610000003</v>
      </c>
      <c r="O182" s="10" t="s">
        <v>9</v>
      </c>
      <c r="P182" s="7">
        <f>SUM(P170:P181)</f>
        <v>663.74324999999999</v>
      </c>
      <c r="Q182" s="8">
        <f>P182*100/(2.4*365)</f>
        <v>75.76977739726027</v>
      </c>
      <c r="R182" s="8">
        <v>80.83</v>
      </c>
      <c r="S182" s="8">
        <f>SUM(S170:S181)</f>
        <v>76.949621059999998</v>
      </c>
      <c r="T182" s="8">
        <f>(P182-U182)/P182*100</f>
        <v>11.593014969267097</v>
      </c>
      <c r="U182" s="7">
        <f>SUM(U170:U181)</f>
        <v>586.79539567000006</v>
      </c>
    </row>
    <row r="184" spans="1:21" x14ac:dyDescent="0.25">
      <c r="A184" s="53" t="s">
        <v>0</v>
      </c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5"/>
    </row>
    <row r="185" spans="1:21" x14ac:dyDescent="0.25">
      <c r="A185" s="56" t="s">
        <v>23</v>
      </c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8"/>
    </row>
    <row r="186" spans="1:21" x14ac:dyDescent="0.25">
      <c r="A186" s="57" t="s">
        <v>24</v>
      </c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1:21" x14ac:dyDescent="0.25">
      <c r="A187" s="59" t="s">
        <v>29</v>
      </c>
      <c r="B187" s="60"/>
      <c r="C187" s="60"/>
      <c r="D187" s="60"/>
      <c r="E187" s="60"/>
      <c r="F187" s="60"/>
      <c r="G187" s="61"/>
      <c r="H187" s="59" t="s">
        <v>7</v>
      </c>
      <c r="I187" s="60"/>
      <c r="J187" s="60"/>
      <c r="K187" s="60"/>
      <c r="L187" s="60"/>
      <c r="M187" s="60"/>
      <c r="N187" s="61"/>
      <c r="O187" s="59" t="s">
        <v>8</v>
      </c>
      <c r="P187" s="60"/>
      <c r="Q187" s="60"/>
      <c r="R187" s="60"/>
      <c r="S187" s="60"/>
      <c r="T187" s="60"/>
      <c r="U187" s="61"/>
    </row>
    <row r="188" spans="1:21" x14ac:dyDescent="0.25">
      <c r="A188" s="4" t="s">
        <v>1</v>
      </c>
      <c r="B188" s="4" t="s">
        <v>2</v>
      </c>
      <c r="C188" s="4" t="s">
        <v>3</v>
      </c>
      <c r="D188" s="4" t="s">
        <v>6</v>
      </c>
      <c r="E188" s="4" t="s">
        <v>26</v>
      </c>
      <c r="F188" s="4" t="s">
        <v>4</v>
      </c>
      <c r="G188" s="4" t="s">
        <v>5</v>
      </c>
      <c r="H188" s="4" t="s">
        <v>1</v>
      </c>
      <c r="I188" s="4" t="s">
        <v>2</v>
      </c>
      <c r="J188" s="4" t="s">
        <v>3</v>
      </c>
      <c r="K188" s="4" t="s">
        <v>6</v>
      </c>
      <c r="L188" s="4" t="s">
        <v>26</v>
      </c>
      <c r="M188" s="4" t="s">
        <v>4</v>
      </c>
      <c r="N188" s="4" t="s">
        <v>5</v>
      </c>
      <c r="O188" s="4" t="s">
        <v>1</v>
      </c>
      <c r="P188" s="4" t="s">
        <v>2</v>
      </c>
      <c r="Q188" s="4" t="s">
        <v>3</v>
      </c>
      <c r="R188" s="4" t="s">
        <v>6</v>
      </c>
      <c r="S188" s="4" t="s">
        <v>26</v>
      </c>
      <c r="T188" s="4" t="s">
        <v>4</v>
      </c>
      <c r="U188" s="4" t="s">
        <v>5</v>
      </c>
    </row>
    <row r="189" spans="1:21" x14ac:dyDescent="0.25">
      <c r="A189" s="36">
        <v>44652</v>
      </c>
      <c r="B189" s="48">
        <v>31.209499999999998</v>
      </c>
      <c r="C189" s="43">
        <v>86.69</v>
      </c>
      <c r="D189" s="43">
        <v>88.57</v>
      </c>
      <c r="E189" s="2">
        <v>3.8466</v>
      </c>
      <c r="F189" s="43">
        <v>12.33</v>
      </c>
      <c r="G189" s="44">
        <f>B189-(B189*(F189/100))</f>
        <v>27.361368649999999</v>
      </c>
      <c r="H189" s="45">
        <v>44652</v>
      </c>
      <c r="I189" s="48">
        <v>35.067999999999998</v>
      </c>
      <c r="J189" s="43">
        <v>97.41</v>
      </c>
      <c r="K189" s="43">
        <v>100</v>
      </c>
      <c r="L189" s="43">
        <v>3.827</v>
      </c>
      <c r="M189" s="43">
        <v>10.91</v>
      </c>
      <c r="N189" s="44">
        <f>I189-(I189*(M189/100))</f>
        <v>31.242081199999998</v>
      </c>
      <c r="O189" s="45">
        <v>44652</v>
      </c>
      <c r="P189" s="44">
        <f>B189+I189</f>
        <v>66.277500000000003</v>
      </c>
      <c r="Q189" s="43">
        <f>P189*100/(2.4*30)</f>
        <v>92.052083333333329</v>
      </c>
      <c r="R189" s="43">
        <f>(D189+K189)/2</f>
        <v>94.284999999999997</v>
      </c>
      <c r="S189" s="43">
        <f>E189+L189</f>
        <v>7.6736000000000004</v>
      </c>
      <c r="T189" s="8">
        <f>S189/P189*100</f>
        <v>11.577986496171402</v>
      </c>
      <c r="U189" s="2">
        <f>G189+N189</f>
        <v>58.603449849999997</v>
      </c>
    </row>
    <row r="190" spans="1:21" x14ac:dyDescent="0.25">
      <c r="A190" s="36">
        <v>44682</v>
      </c>
      <c r="B190" s="48">
        <v>29.719799999999999</v>
      </c>
      <c r="C190" s="43">
        <v>79.89</v>
      </c>
      <c r="D190" s="43">
        <v>91.12</v>
      </c>
      <c r="E190" s="2">
        <v>3.97845</v>
      </c>
      <c r="F190" s="43">
        <v>13.39</v>
      </c>
      <c r="G190" s="44">
        <f>B190-(B190*(F190/100))</f>
        <v>25.740318779999999</v>
      </c>
      <c r="H190" s="45">
        <v>44682</v>
      </c>
      <c r="I190" s="48">
        <v>33.945</v>
      </c>
      <c r="J190" s="43">
        <v>91.25</v>
      </c>
      <c r="K190" s="43">
        <v>100</v>
      </c>
      <c r="L190" s="43">
        <v>3.8085399999999998</v>
      </c>
      <c r="M190" s="43">
        <v>11.22</v>
      </c>
      <c r="N190" s="44">
        <f>I190-(I190*(M190/100))</f>
        <v>30.136371</v>
      </c>
      <c r="O190" s="45">
        <v>44682</v>
      </c>
      <c r="P190" s="44">
        <f t="shared" ref="P190:P200" si="29">B190+I190</f>
        <v>63.6648</v>
      </c>
      <c r="Q190" s="43">
        <f>P190*100/(2.4*31)</f>
        <v>85.57096774193549</v>
      </c>
      <c r="R190" s="43">
        <f t="shared" ref="R190:R197" si="30">(D190+K190)/2</f>
        <v>95.56</v>
      </c>
      <c r="S190" s="43">
        <f t="shared" ref="S190:S197" si="31">E190+L190</f>
        <v>7.7869899999999994</v>
      </c>
      <c r="T190" s="8">
        <f t="shared" ref="T190:T199" si="32">S190/P190*100</f>
        <v>12.231232957615511</v>
      </c>
      <c r="U190" s="2">
        <f t="shared" ref="U190:U200" si="33">G190+N190</f>
        <v>55.87668978</v>
      </c>
    </row>
    <row r="191" spans="1:21" x14ac:dyDescent="0.25">
      <c r="A191" s="36">
        <v>44713</v>
      </c>
      <c r="B191" s="48">
        <v>30.287959000000001</v>
      </c>
      <c r="C191" s="43">
        <v>84.13</v>
      </c>
      <c r="D191" s="43">
        <v>100</v>
      </c>
      <c r="E191" s="2">
        <v>4.181095</v>
      </c>
      <c r="F191" s="43">
        <v>13.804479199999999</v>
      </c>
      <c r="G191" s="44">
        <f>B191-(B191*(F191/100))</f>
        <v>26.106863999740472</v>
      </c>
      <c r="H191" s="45">
        <v>44713</v>
      </c>
      <c r="I191" s="48">
        <v>30.344000000000001</v>
      </c>
      <c r="J191" s="43">
        <v>84.29</v>
      </c>
      <c r="K191" s="43">
        <v>100</v>
      </c>
      <c r="L191" s="43">
        <v>3.6503800000000002</v>
      </c>
      <c r="M191" s="43">
        <v>12.02999</v>
      </c>
      <c r="N191" s="44">
        <f>I191-(I191*(M191/100))</f>
        <v>26.6936198344</v>
      </c>
      <c r="O191" s="45">
        <v>44713</v>
      </c>
      <c r="P191" s="44">
        <f t="shared" si="29"/>
        <v>60.631959000000002</v>
      </c>
      <c r="Q191" s="43">
        <f>P191*100/(2.4*30)</f>
        <v>84.211054166666671</v>
      </c>
      <c r="R191" s="43">
        <f t="shared" si="30"/>
        <v>100</v>
      </c>
      <c r="S191" s="43">
        <f>E191+L191</f>
        <v>7.8314750000000002</v>
      </c>
      <c r="T191" s="8">
        <f t="shared" si="32"/>
        <v>12.916414262649834</v>
      </c>
      <c r="U191" s="2">
        <f t="shared" si="33"/>
        <v>52.800483834140472</v>
      </c>
    </row>
    <row r="192" spans="1:21" x14ac:dyDescent="0.25">
      <c r="A192" s="36">
        <v>44743</v>
      </c>
      <c r="B192" s="48">
        <v>10.329010999999999</v>
      </c>
      <c r="C192" s="43">
        <v>27.77</v>
      </c>
      <c r="D192" s="49">
        <v>38.71</v>
      </c>
      <c r="E192" s="2">
        <v>1.521917</v>
      </c>
      <c r="F192" s="43">
        <f>E192/B192*100</f>
        <v>14.734392285960391</v>
      </c>
      <c r="G192" s="44">
        <f t="shared" ref="G192:G200" si="34">B192-(B192*(F192/100))</f>
        <v>8.8070939999999993</v>
      </c>
      <c r="H192" s="45">
        <v>44743</v>
      </c>
      <c r="I192" s="48">
        <v>11.771000000000001</v>
      </c>
      <c r="J192" s="43">
        <v>31.64</v>
      </c>
      <c r="K192" s="49">
        <v>38.840000000000003</v>
      </c>
      <c r="L192" s="43">
        <v>1.52488</v>
      </c>
      <c r="M192" s="43">
        <v>12.95</v>
      </c>
      <c r="N192" s="44">
        <f t="shared" ref="N192:N200" si="35">I192-(I192*(M192/100))</f>
        <v>10.246655500000001</v>
      </c>
      <c r="O192" s="45">
        <v>44743</v>
      </c>
      <c r="P192" s="44">
        <f t="shared" si="29"/>
        <v>22.100011000000002</v>
      </c>
      <c r="Q192" s="43">
        <f>P192*100/(2.4*31)</f>
        <v>29.704315860215061</v>
      </c>
      <c r="R192" s="43">
        <f t="shared" si="30"/>
        <v>38.775000000000006</v>
      </c>
      <c r="S192" s="43">
        <f t="shared" si="31"/>
        <v>3.0467969999999998</v>
      </c>
      <c r="T192" s="8">
        <f t="shared" si="32"/>
        <v>13.786404902694391</v>
      </c>
      <c r="U192" s="2">
        <f t="shared" si="33"/>
        <v>19.053749500000002</v>
      </c>
    </row>
    <row r="193" spans="1:21" x14ac:dyDescent="0.25">
      <c r="A193" s="36">
        <v>44774</v>
      </c>
      <c r="B193" s="48">
        <v>0</v>
      </c>
      <c r="C193" s="43">
        <v>0</v>
      </c>
      <c r="D193" s="43">
        <v>0</v>
      </c>
      <c r="E193" s="2">
        <v>0</v>
      </c>
      <c r="F193" s="43">
        <v>0</v>
      </c>
      <c r="G193" s="44">
        <f t="shared" si="34"/>
        <v>0</v>
      </c>
      <c r="H193" s="45">
        <v>44774</v>
      </c>
      <c r="I193" s="48">
        <v>0</v>
      </c>
      <c r="J193" s="43">
        <v>0</v>
      </c>
      <c r="K193" s="43">
        <v>0</v>
      </c>
      <c r="L193" s="43">
        <v>0</v>
      </c>
      <c r="M193" s="43">
        <v>0</v>
      </c>
      <c r="N193" s="44">
        <f t="shared" si="35"/>
        <v>0</v>
      </c>
      <c r="O193" s="45">
        <v>44774</v>
      </c>
      <c r="P193" s="44">
        <f t="shared" si="29"/>
        <v>0</v>
      </c>
      <c r="Q193" s="43">
        <f>P193*100/(2.4*31)</f>
        <v>0</v>
      </c>
      <c r="R193" s="43">
        <f t="shared" si="30"/>
        <v>0</v>
      </c>
      <c r="S193" s="43">
        <f t="shared" si="31"/>
        <v>0</v>
      </c>
      <c r="T193" s="8" t="e">
        <f t="shared" si="32"/>
        <v>#DIV/0!</v>
      </c>
      <c r="U193" s="2">
        <f t="shared" si="33"/>
        <v>0</v>
      </c>
    </row>
    <row r="194" spans="1:21" x14ac:dyDescent="0.25">
      <c r="A194" s="36">
        <v>44805</v>
      </c>
      <c r="B194" s="48">
        <v>2.1701299999999999</v>
      </c>
      <c r="C194" s="44">
        <v>6.03</v>
      </c>
      <c r="D194" s="43">
        <v>7.78</v>
      </c>
      <c r="E194" s="2">
        <v>0.3085</v>
      </c>
      <c r="F194" s="44">
        <v>14.22</v>
      </c>
      <c r="G194" s="44">
        <f>B194-(B194*(F194/100))</f>
        <v>1.8615375139999999</v>
      </c>
      <c r="H194" s="45">
        <v>44805</v>
      </c>
      <c r="I194" s="48">
        <v>8.8460000000000001</v>
      </c>
      <c r="J194" s="44">
        <v>24.57</v>
      </c>
      <c r="K194" s="44">
        <v>31.09</v>
      </c>
      <c r="L194" s="43">
        <v>1.1084000000000001</v>
      </c>
      <c r="M194" s="44">
        <v>12.53</v>
      </c>
      <c r="N194" s="44">
        <f t="shared" si="35"/>
        <v>7.7375962000000005</v>
      </c>
      <c r="O194" s="45">
        <v>44805</v>
      </c>
      <c r="P194" s="44">
        <f t="shared" si="29"/>
        <v>11.01613</v>
      </c>
      <c r="Q194" s="43">
        <f>P194*100/(2.4*30)</f>
        <v>15.300180555555556</v>
      </c>
      <c r="R194" s="43">
        <f t="shared" si="30"/>
        <v>19.434999999999999</v>
      </c>
      <c r="S194" s="43">
        <f t="shared" si="31"/>
        <v>1.4169</v>
      </c>
      <c r="T194" s="8">
        <f t="shared" si="32"/>
        <v>12.862048650478888</v>
      </c>
      <c r="U194" s="2">
        <f t="shared" si="33"/>
        <v>9.5991337140000006</v>
      </c>
    </row>
    <row r="195" spans="1:21" x14ac:dyDescent="0.25">
      <c r="A195" s="36">
        <v>44835</v>
      </c>
      <c r="B195" s="50">
        <v>27.302</v>
      </c>
      <c r="C195" s="44">
        <v>73.39</v>
      </c>
      <c r="D195" s="43">
        <v>89.35</v>
      </c>
      <c r="E195" s="2">
        <v>3.7412200000000002</v>
      </c>
      <c r="F195" s="44">
        <v>13.7</v>
      </c>
      <c r="G195" s="44">
        <f t="shared" si="34"/>
        <v>23.561626</v>
      </c>
      <c r="H195" s="45">
        <v>44835</v>
      </c>
      <c r="I195" s="48">
        <v>26.315000000000001</v>
      </c>
      <c r="J195" s="44">
        <v>70.739999999999995</v>
      </c>
      <c r="K195" s="44">
        <v>83.62</v>
      </c>
      <c r="L195" s="43">
        <v>3.1030000000000002</v>
      </c>
      <c r="M195" s="44">
        <v>11.79</v>
      </c>
      <c r="N195" s="44">
        <f t="shared" si="35"/>
        <v>23.2124615</v>
      </c>
      <c r="O195" s="45">
        <v>44835</v>
      </c>
      <c r="P195" s="44">
        <f t="shared" si="29"/>
        <v>53.617000000000004</v>
      </c>
      <c r="Q195" s="43">
        <f>P195*100/(2.4*31)</f>
        <v>72.065860215053775</v>
      </c>
      <c r="R195" s="43">
        <f t="shared" si="30"/>
        <v>86.484999999999999</v>
      </c>
      <c r="S195" s="43">
        <f t="shared" si="31"/>
        <v>6.84422</v>
      </c>
      <c r="T195" s="8">
        <f t="shared" si="32"/>
        <v>12.765018557547045</v>
      </c>
      <c r="U195" s="2">
        <f t="shared" si="33"/>
        <v>46.7740875</v>
      </c>
    </row>
    <row r="196" spans="1:21" x14ac:dyDescent="0.25">
      <c r="A196" s="36">
        <v>44866</v>
      </c>
      <c r="B196" s="48">
        <v>27.361000000000001</v>
      </c>
      <c r="C196" s="44">
        <v>76</v>
      </c>
      <c r="D196" s="43">
        <v>100</v>
      </c>
      <c r="E196" s="2">
        <v>3.9953970000000001</v>
      </c>
      <c r="F196" s="44">
        <f>E196/B196*100</f>
        <v>14.60252549248931</v>
      </c>
      <c r="G196" s="44">
        <f t="shared" si="34"/>
        <v>23.365603</v>
      </c>
      <c r="H196" s="45">
        <v>44866</v>
      </c>
      <c r="I196" s="48">
        <v>27.602</v>
      </c>
      <c r="J196" s="44">
        <v>76.67</v>
      </c>
      <c r="K196" s="44">
        <v>100</v>
      </c>
      <c r="L196" s="43">
        <v>3.44232</v>
      </c>
      <c r="M196" s="44">
        <v>12.47</v>
      </c>
      <c r="N196" s="44">
        <f t="shared" si="35"/>
        <v>24.160030599999999</v>
      </c>
      <c r="O196" s="45">
        <v>44866</v>
      </c>
      <c r="P196" s="44">
        <f t="shared" si="29"/>
        <v>54.963000000000001</v>
      </c>
      <c r="Q196" s="43">
        <f>P196*100/(2.4*30)</f>
        <v>76.337500000000006</v>
      </c>
      <c r="R196" s="43">
        <f t="shared" si="30"/>
        <v>100</v>
      </c>
      <c r="S196" s="43">
        <f t="shared" si="31"/>
        <v>7.4377170000000001</v>
      </c>
      <c r="T196" s="8">
        <f t="shared" si="32"/>
        <v>13.532225315212051</v>
      </c>
      <c r="U196" s="2">
        <f t="shared" si="33"/>
        <v>47.525633599999999</v>
      </c>
    </row>
    <row r="197" spans="1:21" x14ac:dyDescent="0.25">
      <c r="A197" s="36">
        <v>44896</v>
      </c>
      <c r="B197" s="48">
        <v>18.76079</v>
      </c>
      <c r="C197" s="44">
        <v>50.43</v>
      </c>
      <c r="D197" s="43">
        <v>66.73</v>
      </c>
      <c r="E197" s="2">
        <v>2.7428620000000001</v>
      </c>
      <c r="F197" s="44">
        <f>E197/B197*100</f>
        <v>14.620183904835566</v>
      </c>
      <c r="G197" s="44">
        <f t="shared" si="34"/>
        <v>16.017928000000001</v>
      </c>
      <c r="H197" s="45">
        <v>44896</v>
      </c>
      <c r="I197" s="48">
        <v>27.114000000000001</v>
      </c>
      <c r="J197" s="44">
        <v>72.89</v>
      </c>
      <c r="K197" s="44">
        <v>91.53</v>
      </c>
      <c r="L197" s="43">
        <v>3.3817599999999999</v>
      </c>
      <c r="M197" s="44">
        <f>L197/I197*100</f>
        <v>12.472375894371911</v>
      </c>
      <c r="N197" s="44">
        <f t="shared" si="35"/>
        <v>23.732240000000001</v>
      </c>
      <c r="O197" s="45">
        <v>44896</v>
      </c>
      <c r="P197" s="44">
        <f t="shared" si="29"/>
        <v>45.874790000000004</v>
      </c>
      <c r="Q197" s="43">
        <f>P197*100/(2.4*31)</f>
        <v>61.659663978494635</v>
      </c>
      <c r="R197" s="43">
        <f t="shared" si="30"/>
        <v>79.13</v>
      </c>
      <c r="S197" s="43">
        <f t="shared" si="31"/>
        <v>6.1246220000000005</v>
      </c>
      <c r="T197" s="8">
        <f t="shared" si="32"/>
        <v>13.35073577448529</v>
      </c>
      <c r="U197" s="2">
        <f t="shared" si="33"/>
        <v>39.750168000000002</v>
      </c>
    </row>
    <row r="198" spans="1:21" x14ac:dyDescent="0.25">
      <c r="A198" s="36">
        <v>44927</v>
      </c>
      <c r="B198" s="48">
        <v>25.414359999999999</v>
      </c>
      <c r="C198" s="44">
        <v>68.319999999999993</v>
      </c>
      <c r="D198" s="43">
        <v>87.4</v>
      </c>
      <c r="E198" s="2">
        <v>3.6365319999999999</v>
      </c>
      <c r="F198" s="44">
        <v>14.31</v>
      </c>
      <c r="G198" s="44">
        <f t="shared" si="34"/>
        <v>21.777565083999999</v>
      </c>
      <c r="H198" s="45">
        <v>44927</v>
      </c>
      <c r="I198" s="48">
        <v>25.981999999999999</v>
      </c>
      <c r="J198" s="44">
        <v>69.84</v>
      </c>
      <c r="K198" s="44">
        <v>84.76</v>
      </c>
      <c r="L198" s="43">
        <v>3.2114199999999999</v>
      </c>
      <c r="M198" s="44">
        <v>12.36</v>
      </c>
      <c r="N198" s="44">
        <f t="shared" si="35"/>
        <v>22.7706248</v>
      </c>
      <c r="O198" s="45">
        <v>44927</v>
      </c>
      <c r="P198" s="44">
        <f t="shared" si="29"/>
        <v>51.396360000000001</v>
      </c>
      <c r="Q198" s="43">
        <f>P198*100/(2.4*31)</f>
        <v>69.081129032258076</v>
      </c>
      <c r="R198" s="43">
        <f>(D198+K198)/2</f>
        <v>86.080000000000013</v>
      </c>
      <c r="S198" s="43">
        <f>E198+L198</f>
        <v>6.8479519999999994</v>
      </c>
      <c r="T198" s="8">
        <f t="shared" si="32"/>
        <v>13.323807366903024</v>
      </c>
      <c r="U198" s="2">
        <f t="shared" si="33"/>
        <v>44.548189883999996</v>
      </c>
    </row>
    <row r="199" spans="1:21" x14ac:dyDescent="0.25">
      <c r="A199" s="36">
        <v>44958</v>
      </c>
      <c r="B199" s="48">
        <v>24.699359999999999</v>
      </c>
      <c r="C199" s="2">
        <v>73.510000000000005</v>
      </c>
      <c r="D199" s="43">
        <v>85.94</v>
      </c>
      <c r="E199" s="2">
        <v>3.3944239999999999</v>
      </c>
      <c r="F199" s="2">
        <v>13.74</v>
      </c>
      <c r="G199" s="44">
        <f t="shared" si="34"/>
        <v>21.305667935999999</v>
      </c>
      <c r="H199" s="45">
        <v>44958</v>
      </c>
      <c r="I199" s="48">
        <v>16.777999999999999</v>
      </c>
      <c r="J199" s="2">
        <v>49.93</v>
      </c>
      <c r="K199" s="44">
        <v>60.36</v>
      </c>
      <c r="L199" s="43">
        <v>2.1046</v>
      </c>
      <c r="M199" s="2">
        <v>12.54</v>
      </c>
      <c r="N199" s="44">
        <f t="shared" si="35"/>
        <v>14.674038799999998</v>
      </c>
      <c r="O199" s="45">
        <v>44958</v>
      </c>
      <c r="P199" s="44">
        <f t="shared" si="29"/>
        <v>41.477359999999997</v>
      </c>
      <c r="Q199" s="43">
        <f>P199*100/(2.4*28)</f>
        <v>61.722261904761901</v>
      </c>
      <c r="R199" s="43">
        <f t="shared" ref="R199" si="36">(D199+K199)/2</f>
        <v>73.150000000000006</v>
      </c>
      <c r="S199" s="43">
        <f t="shared" ref="S199" si="37">E199+L199</f>
        <v>5.4990240000000004</v>
      </c>
      <c r="T199" s="8">
        <f t="shared" si="32"/>
        <v>13.25789298065258</v>
      </c>
      <c r="U199" s="2">
        <f t="shared" si="33"/>
        <v>35.979706735999997</v>
      </c>
    </row>
    <row r="200" spans="1:21" x14ac:dyDescent="0.25">
      <c r="A200" s="36">
        <v>44986</v>
      </c>
      <c r="B200" s="48">
        <v>31.438500000000001</v>
      </c>
      <c r="C200" s="46">
        <v>84.51</v>
      </c>
      <c r="D200" s="43">
        <v>92</v>
      </c>
      <c r="E200" s="2">
        <v>4.1037480000000004</v>
      </c>
      <c r="F200" s="44">
        <v>13.05</v>
      </c>
      <c r="G200" s="44">
        <f t="shared" si="34"/>
        <v>27.33577575</v>
      </c>
      <c r="H200" s="45">
        <v>44986</v>
      </c>
      <c r="I200" s="48">
        <v>34.606000000000002</v>
      </c>
      <c r="J200" s="44">
        <v>93.03</v>
      </c>
      <c r="K200" s="44">
        <v>93.39</v>
      </c>
      <c r="L200" s="43">
        <v>3.8883800000000002</v>
      </c>
      <c r="M200" s="47">
        <v>11.54</v>
      </c>
      <c r="N200" s="44">
        <f t="shared" si="35"/>
        <v>30.612467600000002</v>
      </c>
      <c r="O200" s="45">
        <v>44986</v>
      </c>
      <c r="P200" s="44">
        <f t="shared" si="29"/>
        <v>66.044499999999999</v>
      </c>
      <c r="Q200" s="43">
        <f>P200*100/(2.4*31)</f>
        <v>88.769489247311839</v>
      </c>
      <c r="R200" s="43">
        <f>(D200+K200)/2</f>
        <v>92.694999999999993</v>
      </c>
      <c r="S200" s="43">
        <f>E200+L200</f>
        <v>7.992128000000001</v>
      </c>
      <c r="T200" s="8">
        <f>S200/P200*100</f>
        <v>12.101125756118982</v>
      </c>
      <c r="U200" s="2">
        <f t="shared" si="33"/>
        <v>57.948243349999998</v>
      </c>
    </row>
    <row r="201" spans="1:21" ht="30" x14ac:dyDescent="0.25">
      <c r="A201" s="10" t="s">
        <v>9</v>
      </c>
      <c r="B201" s="3">
        <f>SUM(B189:B200)</f>
        <v>258.69240999999994</v>
      </c>
      <c r="C201" s="8">
        <f>(B201*100)/(1.2*365)</f>
        <v>59.062194063926931</v>
      </c>
      <c r="D201" s="8">
        <v>70.489999999999995</v>
      </c>
      <c r="E201" s="8">
        <f>SUM(E189:E200)</f>
        <v>35.450744999999998</v>
      </c>
      <c r="F201" s="8">
        <f>E201/B201*100</f>
        <v>13.703821074611353</v>
      </c>
      <c r="G201" s="7">
        <f>SUM(G189:G200)</f>
        <v>223.24134871374048</v>
      </c>
      <c r="H201" s="10" t="s">
        <v>9</v>
      </c>
      <c r="I201" s="3">
        <f>SUM(I189:I200)</f>
        <v>278.37100000000004</v>
      </c>
      <c r="J201" s="8">
        <f>I201*100/(1.2*365)</f>
        <v>63.555022831050231</v>
      </c>
      <c r="K201" s="8">
        <v>73.819999999999993</v>
      </c>
      <c r="L201" s="8">
        <f>SUM(L189:L200)</f>
        <v>33.05068</v>
      </c>
      <c r="M201" s="8">
        <f>L201/I201*100</f>
        <v>11.872889058127461</v>
      </c>
      <c r="N201" s="7">
        <f>SUM(N189:N200)</f>
        <v>245.21818703439999</v>
      </c>
      <c r="O201" s="10" t="s">
        <v>9</v>
      </c>
      <c r="P201" s="7">
        <f>SUM(P189:P200)</f>
        <v>537.06340999999998</v>
      </c>
      <c r="Q201" s="8">
        <f>P201*100/(2.4*365)</f>
        <v>61.308608447488588</v>
      </c>
      <c r="R201" s="8">
        <v>72.150000000000006</v>
      </c>
      <c r="S201" s="8">
        <f>SUM(S189:S200)</f>
        <v>68.501424999999998</v>
      </c>
      <c r="T201" s="8">
        <f>S201/P201*100</f>
        <v>12.754811391824292</v>
      </c>
      <c r="U201" s="7">
        <f>SUM(U189:U200)</f>
        <v>468.45953574814041</v>
      </c>
    </row>
    <row r="203" spans="1:21" x14ac:dyDescent="0.25">
      <c r="A203" s="53" t="s">
        <v>0</v>
      </c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5"/>
    </row>
    <row r="204" spans="1:21" x14ac:dyDescent="0.25">
      <c r="A204" s="56" t="s">
        <v>23</v>
      </c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8"/>
    </row>
    <row r="205" spans="1:21" x14ac:dyDescent="0.25">
      <c r="A205" s="57" t="s">
        <v>24</v>
      </c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1:21" x14ac:dyDescent="0.25">
      <c r="A206" s="59" t="s">
        <v>30</v>
      </c>
      <c r="B206" s="60"/>
      <c r="C206" s="60"/>
      <c r="D206" s="60"/>
      <c r="E206" s="60"/>
      <c r="F206" s="60"/>
      <c r="G206" s="61"/>
      <c r="H206" s="59" t="s">
        <v>7</v>
      </c>
      <c r="I206" s="60"/>
      <c r="J206" s="60"/>
      <c r="K206" s="60"/>
      <c r="L206" s="60"/>
      <c r="M206" s="60"/>
      <c r="N206" s="61"/>
      <c r="O206" s="59" t="s">
        <v>8</v>
      </c>
      <c r="P206" s="60"/>
      <c r="Q206" s="60"/>
      <c r="R206" s="60"/>
      <c r="S206" s="60"/>
      <c r="T206" s="60"/>
      <c r="U206" s="61"/>
    </row>
    <row r="207" spans="1:21" x14ac:dyDescent="0.25">
      <c r="A207" s="4" t="s">
        <v>1</v>
      </c>
      <c r="B207" s="4" t="s">
        <v>2</v>
      </c>
      <c r="C207" s="4" t="s">
        <v>3</v>
      </c>
      <c r="D207" s="4" t="s">
        <v>6</v>
      </c>
      <c r="E207" s="4" t="s">
        <v>26</v>
      </c>
      <c r="F207" s="4" t="s">
        <v>4</v>
      </c>
      <c r="G207" s="4" t="s">
        <v>5</v>
      </c>
      <c r="H207" s="4" t="s">
        <v>1</v>
      </c>
      <c r="I207" s="4" t="s">
        <v>2</v>
      </c>
      <c r="J207" s="4" t="s">
        <v>3</v>
      </c>
      <c r="K207" s="4" t="s">
        <v>6</v>
      </c>
      <c r="L207" s="4" t="s">
        <v>26</v>
      </c>
      <c r="M207" s="4" t="s">
        <v>4</v>
      </c>
      <c r="N207" s="4" t="s">
        <v>5</v>
      </c>
      <c r="O207" s="4" t="s">
        <v>1</v>
      </c>
      <c r="P207" s="4" t="s">
        <v>2</v>
      </c>
      <c r="Q207" s="4" t="s">
        <v>3</v>
      </c>
      <c r="R207" s="4" t="s">
        <v>6</v>
      </c>
      <c r="S207" s="4" t="s">
        <v>26</v>
      </c>
      <c r="T207" s="4" t="s">
        <v>4</v>
      </c>
      <c r="U207" s="4" t="s">
        <v>5</v>
      </c>
    </row>
    <row r="208" spans="1:21" x14ac:dyDescent="0.25">
      <c r="A208" s="36">
        <v>45017</v>
      </c>
      <c r="B208" s="48">
        <v>26.7</v>
      </c>
      <c r="C208" s="43">
        <v>74.17</v>
      </c>
      <c r="D208" s="43">
        <v>82.28</v>
      </c>
      <c r="E208" s="2">
        <v>3.54</v>
      </c>
      <c r="F208" s="8">
        <f t="shared" ref="F208:F213" si="38">E208/B208*100</f>
        <v>13.258426966292136</v>
      </c>
      <c r="G208" s="44">
        <f>B208-(B208*(F208/100))</f>
        <v>23.16</v>
      </c>
      <c r="H208" s="45">
        <v>44652</v>
      </c>
      <c r="I208" s="48">
        <v>30.66</v>
      </c>
      <c r="J208" s="43">
        <v>85.16</v>
      </c>
      <c r="K208" s="43">
        <v>87.02</v>
      </c>
      <c r="L208" s="43">
        <v>3.43</v>
      </c>
      <c r="M208" s="8">
        <f t="shared" ref="M208:M213" si="39">L208/I208*100</f>
        <v>11.187214611872147</v>
      </c>
      <c r="N208" s="44">
        <f>I208-(I208*(M208/100))</f>
        <v>27.23</v>
      </c>
      <c r="O208" s="45">
        <v>44652</v>
      </c>
      <c r="P208" s="44">
        <f>B208+I208</f>
        <v>57.36</v>
      </c>
      <c r="Q208" s="43">
        <f>P208*100/(2.4*30)</f>
        <v>79.666666666666671</v>
      </c>
      <c r="R208" s="43">
        <f>(D208+K208)/2</f>
        <v>84.65</v>
      </c>
      <c r="S208" s="43">
        <f>E208+L208</f>
        <v>6.9700000000000006</v>
      </c>
      <c r="T208" s="8">
        <f>S208/P208*100</f>
        <v>12.151324965132499</v>
      </c>
      <c r="U208" s="2">
        <f>G208+N208</f>
        <v>50.39</v>
      </c>
    </row>
    <row r="209" spans="1:21" x14ac:dyDescent="0.25">
      <c r="A209" s="36">
        <v>45047</v>
      </c>
      <c r="B209" s="48">
        <v>26.934519999999999</v>
      </c>
      <c r="C209" s="43">
        <v>72.400000000000006</v>
      </c>
      <c r="D209" s="43">
        <v>85.02</v>
      </c>
      <c r="E209" s="2">
        <v>3.4020739999999998</v>
      </c>
      <c r="F209" s="8">
        <f t="shared" si="38"/>
        <v>12.630906361056368</v>
      </c>
      <c r="G209" s="44">
        <f>B209-(B209*(F209/100))</f>
        <v>23.532446</v>
      </c>
      <c r="H209" s="45">
        <v>44682</v>
      </c>
      <c r="I209" s="48">
        <v>33.101999999999997</v>
      </c>
      <c r="J209" s="43">
        <v>88.98</v>
      </c>
      <c r="K209" s="43">
        <v>97.47</v>
      </c>
      <c r="L209" s="43">
        <v>3.9852599999999998</v>
      </c>
      <c r="M209" s="8">
        <f t="shared" si="39"/>
        <v>12.039332970817473</v>
      </c>
      <c r="N209" s="44">
        <f>I209-(I209*(M209/100))</f>
        <v>29.116739999999997</v>
      </c>
      <c r="O209" s="45">
        <v>44682</v>
      </c>
      <c r="P209" s="44">
        <f>B209+I209</f>
        <v>60.036519999999996</v>
      </c>
      <c r="Q209" s="43">
        <f>P209*100/(2.4*31)</f>
        <v>80.694247311827965</v>
      </c>
      <c r="R209" s="43">
        <f t="shared" ref="R209:R216" si="40">(D209+K209)/2</f>
        <v>91.245000000000005</v>
      </c>
      <c r="S209" s="43">
        <f>E209+L209</f>
        <v>7.3873339999999992</v>
      </c>
      <c r="T209" s="8">
        <f>S209/P209*100</f>
        <v>12.304733851995419</v>
      </c>
      <c r="U209" s="2">
        <f t="shared" ref="U209:U219" si="41">G209+N209</f>
        <v>52.649186</v>
      </c>
    </row>
    <row r="210" spans="1:21" x14ac:dyDescent="0.25">
      <c r="A210" s="36">
        <v>45078</v>
      </c>
      <c r="B210" s="48">
        <v>29.282720000000001</v>
      </c>
      <c r="C210" s="43">
        <v>81.34</v>
      </c>
      <c r="D210" s="43">
        <v>98.99</v>
      </c>
      <c r="E210" s="2">
        <v>4.026383</v>
      </c>
      <c r="F210" s="8">
        <f t="shared" si="38"/>
        <v>13.750030734849766</v>
      </c>
      <c r="G210" s="44">
        <f>B210-(B210*(F210/100))</f>
        <v>25.256337000000002</v>
      </c>
      <c r="H210" s="45">
        <v>44713</v>
      </c>
      <c r="I210" s="48">
        <v>27.436</v>
      </c>
      <c r="J210" s="43">
        <v>76.209999999999994</v>
      </c>
      <c r="K210" s="43">
        <v>86.11</v>
      </c>
      <c r="L210" s="43">
        <v>3.3677999999999999</v>
      </c>
      <c r="M210" s="8">
        <f t="shared" si="39"/>
        <v>12.275112990231813</v>
      </c>
      <c r="N210" s="44">
        <f>I210-(I210*(M210/100))</f>
        <v>24.068200000000001</v>
      </c>
      <c r="O210" s="45">
        <v>44713</v>
      </c>
      <c r="P210" s="44">
        <f t="shared" ref="P210:P219" si="42">B210+I210</f>
        <v>56.718720000000005</v>
      </c>
      <c r="Q210" s="43">
        <f>P210*100/(2.4*30)</f>
        <v>78.77600000000001</v>
      </c>
      <c r="R210" s="43">
        <f t="shared" si="40"/>
        <v>92.55</v>
      </c>
      <c r="S210" s="43">
        <f>E210+L210</f>
        <v>7.394183</v>
      </c>
      <c r="T210" s="8">
        <f t="shared" ref="T210:T218" si="43">S210/P210*100</f>
        <v>13.036582983537004</v>
      </c>
      <c r="U210" s="2">
        <f t="shared" si="41"/>
        <v>49.324537000000007</v>
      </c>
    </row>
    <row r="211" spans="1:21" x14ac:dyDescent="0.25">
      <c r="A211" s="36">
        <v>45108</v>
      </c>
      <c r="B211" s="48">
        <v>25.108799999999999</v>
      </c>
      <c r="C211" s="43">
        <v>67.5</v>
      </c>
      <c r="D211" s="49">
        <v>77.67</v>
      </c>
      <c r="E211" s="2">
        <v>3.5632410000000001</v>
      </c>
      <c r="F211" s="8">
        <f t="shared" si="38"/>
        <v>14.191203880711145</v>
      </c>
      <c r="G211" s="44">
        <f t="shared" ref="G211:G212" si="44">B211-(B211*(F211/100))</f>
        <v>21.545558999999997</v>
      </c>
      <c r="H211" s="45">
        <v>44743</v>
      </c>
      <c r="I211" s="48">
        <v>30.984999999999999</v>
      </c>
      <c r="J211" s="43">
        <v>83.29</v>
      </c>
      <c r="K211" s="49">
        <v>90.44</v>
      </c>
      <c r="L211" s="43">
        <v>3.7323400000000002</v>
      </c>
      <c r="M211" s="8">
        <f t="shared" si="39"/>
        <v>12.045634984670002</v>
      </c>
      <c r="N211" s="44">
        <f t="shared" ref="N211:N219" si="45">I211-(I211*(M211/100))</f>
        <v>27.252659999999999</v>
      </c>
      <c r="O211" s="45">
        <v>44743</v>
      </c>
      <c r="P211" s="44">
        <f t="shared" si="42"/>
        <v>56.093800000000002</v>
      </c>
      <c r="Q211" s="43">
        <f>P211*100/(2.4*31)</f>
        <v>75.39489247311829</v>
      </c>
      <c r="R211" s="43">
        <f t="shared" si="40"/>
        <v>84.055000000000007</v>
      </c>
      <c r="S211" s="43">
        <f t="shared" ref="S211:S216" si="46">E211+L211</f>
        <v>7.2955810000000003</v>
      </c>
      <c r="T211" s="8">
        <f t="shared" si="43"/>
        <v>13.006038100467432</v>
      </c>
      <c r="U211" s="2">
        <f t="shared" si="41"/>
        <v>48.798218999999996</v>
      </c>
    </row>
    <row r="212" spans="1:21" x14ac:dyDescent="0.25">
      <c r="A212" s="36">
        <v>45139</v>
      </c>
      <c r="B212" s="48">
        <v>30.05</v>
      </c>
      <c r="C212" s="43">
        <v>80.77</v>
      </c>
      <c r="D212" s="43">
        <v>100</v>
      </c>
      <c r="E212" s="2">
        <v>4.29</v>
      </c>
      <c r="F212" s="43">
        <f t="shared" si="38"/>
        <v>14.276206322795341</v>
      </c>
      <c r="G212" s="44">
        <f t="shared" si="44"/>
        <v>25.76</v>
      </c>
      <c r="H212" s="45">
        <v>44774</v>
      </c>
      <c r="I212" s="48">
        <v>25.16</v>
      </c>
      <c r="J212" s="43">
        <v>67.62</v>
      </c>
      <c r="K212" s="43">
        <v>80.760000000000005</v>
      </c>
      <c r="L212" s="43">
        <v>3.32</v>
      </c>
      <c r="M212" s="43">
        <f t="shared" si="39"/>
        <v>13.195548489666137</v>
      </c>
      <c r="N212" s="44">
        <f t="shared" si="45"/>
        <v>21.84</v>
      </c>
      <c r="O212" s="45">
        <v>44774</v>
      </c>
      <c r="P212" s="44">
        <f t="shared" si="42"/>
        <v>55.21</v>
      </c>
      <c r="Q212" s="43">
        <f>P212*100/(2.4*31)</f>
        <v>74.206989247311839</v>
      </c>
      <c r="R212" s="43">
        <f t="shared" si="40"/>
        <v>90.38</v>
      </c>
      <c r="S212" s="43">
        <f t="shared" si="46"/>
        <v>7.6099999999999994</v>
      </c>
      <c r="T212" s="8">
        <f t="shared" si="43"/>
        <v>13.783734830646621</v>
      </c>
      <c r="U212" s="2">
        <f t="shared" si="41"/>
        <v>47.6</v>
      </c>
    </row>
    <row r="213" spans="1:21" x14ac:dyDescent="0.25">
      <c r="A213" s="36">
        <v>45170</v>
      </c>
      <c r="B213" s="48">
        <v>31.4</v>
      </c>
      <c r="C213" s="44">
        <v>87.23</v>
      </c>
      <c r="D213" s="43">
        <v>100</v>
      </c>
      <c r="E213" s="2">
        <v>4.38</v>
      </c>
      <c r="F213" s="44">
        <f t="shared" si="38"/>
        <v>13.949044585987261</v>
      </c>
      <c r="G213" s="44">
        <f>B213-(B213*(F213/100))</f>
        <v>27.02</v>
      </c>
      <c r="H213" s="45">
        <v>44805</v>
      </c>
      <c r="I213" s="48">
        <v>33.28</v>
      </c>
      <c r="J213" s="44">
        <v>92.45</v>
      </c>
      <c r="K213" s="44">
        <v>100</v>
      </c>
      <c r="L213" s="43">
        <v>3.99</v>
      </c>
      <c r="M213" s="44">
        <f t="shared" si="39"/>
        <v>11.989182692307693</v>
      </c>
      <c r="N213" s="44">
        <f t="shared" si="45"/>
        <v>29.29</v>
      </c>
      <c r="O213" s="45">
        <v>44805</v>
      </c>
      <c r="P213" s="44">
        <f t="shared" si="42"/>
        <v>64.680000000000007</v>
      </c>
      <c r="Q213" s="43">
        <f>P213*100/(2.4*30)</f>
        <v>89.833333333333343</v>
      </c>
      <c r="R213" s="43">
        <f t="shared" si="40"/>
        <v>100</v>
      </c>
      <c r="S213" s="43">
        <f t="shared" si="46"/>
        <v>8.370000000000001</v>
      </c>
      <c r="T213" s="8">
        <f t="shared" si="43"/>
        <v>12.940630797773656</v>
      </c>
      <c r="U213" s="2">
        <f t="shared" si="41"/>
        <v>56.31</v>
      </c>
    </row>
    <row r="214" spans="1:21" x14ac:dyDescent="0.25">
      <c r="A214" s="36">
        <v>45200</v>
      </c>
      <c r="B214" s="50">
        <v>28.43</v>
      </c>
      <c r="C214" s="44">
        <v>76.430000000000007</v>
      </c>
      <c r="D214" s="43">
        <v>99.4</v>
      </c>
      <c r="E214" s="2">
        <v>5.1269999999999998</v>
      </c>
      <c r="F214" s="44">
        <v>15.38</v>
      </c>
      <c r="G214" s="44">
        <f t="shared" ref="G214:G219" si="47">B214-(B214*(F214/100))</f>
        <v>24.057465999999998</v>
      </c>
      <c r="H214" s="45">
        <v>44835</v>
      </c>
      <c r="I214" s="48">
        <v>32.345999999999997</v>
      </c>
      <c r="J214" s="44">
        <v>86.95</v>
      </c>
      <c r="K214" s="44">
        <v>100</v>
      </c>
      <c r="L214" s="43">
        <v>4.101</v>
      </c>
      <c r="M214" s="44">
        <v>12.68</v>
      </c>
      <c r="N214" s="44">
        <f t="shared" si="45"/>
        <v>28.244527199999997</v>
      </c>
      <c r="O214" s="45">
        <v>44835</v>
      </c>
      <c r="P214" s="44">
        <f t="shared" si="42"/>
        <v>60.775999999999996</v>
      </c>
      <c r="Q214" s="43">
        <f>P214*100/(2.4*31)</f>
        <v>81.688172043010752</v>
      </c>
      <c r="R214" s="43">
        <f t="shared" si="40"/>
        <v>99.7</v>
      </c>
      <c r="S214" s="43">
        <f t="shared" si="46"/>
        <v>9.2279999999999998</v>
      </c>
      <c r="T214" s="8">
        <f t="shared" si="43"/>
        <v>15.183625115177044</v>
      </c>
      <c r="U214" s="2">
        <f t="shared" si="41"/>
        <v>52.301993199999998</v>
      </c>
    </row>
    <row r="215" spans="1:21" x14ac:dyDescent="0.25">
      <c r="A215" s="36">
        <v>45231</v>
      </c>
      <c r="B215" s="48">
        <v>19.378</v>
      </c>
      <c r="C215" s="44">
        <v>53.83</v>
      </c>
      <c r="D215" s="43">
        <v>65.150000000000006</v>
      </c>
      <c r="E215" s="2">
        <v>2.7080000000000002</v>
      </c>
      <c r="F215" s="44">
        <v>15.86</v>
      </c>
      <c r="G215" s="44">
        <f t="shared" si="47"/>
        <v>16.3046492</v>
      </c>
      <c r="H215" s="45">
        <v>44866</v>
      </c>
      <c r="I215" s="48">
        <v>23.962</v>
      </c>
      <c r="J215" s="44">
        <v>66.56</v>
      </c>
      <c r="K215" s="44">
        <v>77.06</v>
      </c>
      <c r="L215" s="43">
        <v>3.2759999999999998</v>
      </c>
      <c r="M215" s="44">
        <v>12.71</v>
      </c>
      <c r="N215" s="44">
        <f t="shared" si="45"/>
        <v>20.9164298</v>
      </c>
      <c r="O215" s="45">
        <v>44866</v>
      </c>
      <c r="P215" s="44">
        <f t="shared" si="42"/>
        <v>43.34</v>
      </c>
      <c r="Q215" s="43">
        <f>P215*100/(2.4*30)</f>
        <v>60.194444444444443</v>
      </c>
      <c r="R215" s="43">
        <f t="shared" si="40"/>
        <v>71.105000000000004</v>
      </c>
      <c r="S215" s="43">
        <f t="shared" si="46"/>
        <v>5.984</v>
      </c>
      <c r="T215" s="8">
        <f t="shared" si="43"/>
        <v>13.80710659898477</v>
      </c>
      <c r="U215" s="2">
        <f t="shared" si="41"/>
        <v>37.221079000000003</v>
      </c>
    </row>
    <row r="216" spans="1:21" x14ac:dyDescent="0.25">
      <c r="A216" s="36">
        <v>45261</v>
      </c>
      <c r="B216" s="48">
        <v>29.838000000000001</v>
      </c>
      <c r="C216" s="44">
        <v>80.209999999999994</v>
      </c>
      <c r="D216" s="43">
        <v>93.06</v>
      </c>
      <c r="E216" s="2">
        <v>4.1120000000000001</v>
      </c>
      <c r="F216" s="44">
        <v>13.78</v>
      </c>
      <c r="G216" s="44">
        <f t="shared" si="47"/>
        <v>25.726323600000001</v>
      </c>
      <c r="H216" s="45">
        <v>44896</v>
      </c>
      <c r="I216" s="48">
        <v>32.546999999999997</v>
      </c>
      <c r="J216" s="44">
        <v>87.49</v>
      </c>
      <c r="K216" s="44">
        <v>99.26</v>
      </c>
      <c r="L216" s="43">
        <v>4.0460000000000003</v>
      </c>
      <c r="M216" s="44">
        <v>12.43</v>
      </c>
      <c r="N216" s="44">
        <f t="shared" si="45"/>
        <v>28.501407899999997</v>
      </c>
      <c r="O216" s="45">
        <v>44896</v>
      </c>
      <c r="P216" s="44">
        <f t="shared" si="42"/>
        <v>62.384999999999998</v>
      </c>
      <c r="Q216" s="43">
        <f>P216*100/(2.4*31)</f>
        <v>83.850806451612911</v>
      </c>
      <c r="R216" s="43">
        <f t="shared" si="40"/>
        <v>96.16</v>
      </c>
      <c r="S216" s="43">
        <f t="shared" si="46"/>
        <v>8.1580000000000013</v>
      </c>
      <c r="T216" s="8">
        <f t="shared" si="43"/>
        <v>13.076861425022043</v>
      </c>
      <c r="U216" s="2">
        <f t="shared" si="41"/>
        <v>54.227731499999997</v>
      </c>
    </row>
    <row r="217" spans="1:21" x14ac:dyDescent="0.25">
      <c r="A217" s="36">
        <v>45292</v>
      </c>
      <c r="B217" s="48">
        <v>27.809000000000001</v>
      </c>
      <c r="C217" s="44">
        <v>74.760000000000005</v>
      </c>
      <c r="D217" s="43">
        <v>84.55</v>
      </c>
      <c r="E217" s="2">
        <v>3.9119999999999999</v>
      </c>
      <c r="F217" s="44">
        <v>14.07</v>
      </c>
      <c r="G217" s="44">
        <f t="shared" si="47"/>
        <v>23.896273700000002</v>
      </c>
      <c r="H217" s="45">
        <v>44927</v>
      </c>
      <c r="I217" s="48">
        <v>30.318999999999999</v>
      </c>
      <c r="J217" s="44">
        <v>81.5</v>
      </c>
      <c r="K217" s="44">
        <v>96.82</v>
      </c>
      <c r="L217" s="43">
        <v>3.9809999999999999</v>
      </c>
      <c r="M217" s="44">
        <v>12.96</v>
      </c>
      <c r="N217" s="44">
        <f t="shared" si="45"/>
        <v>26.3896576</v>
      </c>
      <c r="O217" s="45">
        <v>44927</v>
      </c>
      <c r="P217" s="44">
        <f t="shared" si="42"/>
        <v>58.128</v>
      </c>
      <c r="Q217" s="43">
        <f>P217*100/(2.4*31)</f>
        <v>78.129032258064527</v>
      </c>
      <c r="R217" s="43">
        <f>(D217+K217)/2</f>
        <v>90.685000000000002</v>
      </c>
      <c r="S217" s="43">
        <f>E217+L217</f>
        <v>7.8929999999999998</v>
      </c>
      <c r="T217" s="8">
        <f t="shared" si="43"/>
        <v>13.578654004954583</v>
      </c>
      <c r="U217" s="2">
        <f t="shared" si="41"/>
        <v>50.285931300000001</v>
      </c>
    </row>
    <row r="218" spans="1:21" x14ac:dyDescent="0.25">
      <c r="A218" s="36">
        <v>45323</v>
      </c>
      <c r="B218" s="48">
        <v>27.155000000000001</v>
      </c>
      <c r="C218" s="2">
        <v>78.02</v>
      </c>
      <c r="D218" s="43">
        <v>86.26</v>
      </c>
      <c r="E218" s="2">
        <v>4.66</v>
      </c>
      <c r="F218" s="2">
        <v>14.14</v>
      </c>
      <c r="G218" s="44">
        <f t="shared" si="47"/>
        <v>23.315283000000001</v>
      </c>
      <c r="H218" s="45">
        <v>44958</v>
      </c>
      <c r="I218" s="48"/>
      <c r="J218" s="2"/>
      <c r="K218" s="44"/>
      <c r="L218" s="43"/>
      <c r="M218" s="2"/>
      <c r="N218" s="44">
        <f t="shared" si="45"/>
        <v>0</v>
      </c>
      <c r="O218" s="45">
        <v>44958</v>
      </c>
      <c r="P218" s="44">
        <f t="shared" si="42"/>
        <v>27.155000000000001</v>
      </c>
      <c r="Q218" s="43">
        <f>P218*100/(2.4*28)</f>
        <v>40.40922619047619</v>
      </c>
      <c r="R218" s="43">
        <f t="shared" ref="R218" si="48">(D218+K218)/2</f>
        <v>43.13</v>
      </c>
      <c r="S218" s="43">
        <f t="shared" ref="S218" si="49">E218+L218</f>
        <v>4.66</v>
      </c>
      <c r="T218" s="8">
        <f t="shared" si="43"/>
        <v>17.160743877738906</v>
      </c>
      <c r="U218" s="2">
        <f t="shared" si="41"/>
        <v>23.315283000000001</v>
      </c>
    </row>
    <row r="219" spans="1:21" x14ac:dyDescent="0.25">
      <c r="A219" s="36">
        <v>45352</v>
      </c>
      <c r="B219" s="48"/>
      <c r="C219" s="46"/>
      <c r="D219" s="43"/>
      <c r="E219" s="2"/>
      <c r="F219" s="44"/>
      <c r="G219" s="44">
        <f t="shared" si="47"/>
        <v>0</v>
      </c>
      <c r="H219" s="45">
        <v>44986</v>
      </c>
      <c r="I219" s="48"/>
      <c r="J219" s="44"/>
      <c r="K219" s="44"/>
      <c r="L219" s="43"/>
      <c r="M219" s="47"/>
      <c r="N219" s="44">
        <f t="shared" si="45"/>
        <v>0</v>
      </c>
      <c r="O219" s="45">
        <v>44986</v>
      </c>
      <c r="P219" s="44">
        <f t="shared" si="42"/>
        <v>0</v>
      </c>
      <c r="Q219" s="43">
        <f>P219*100/(2.4*31)</f>
        <v>0</v>
      </c>
      <c r="R219" s="43">
        <f>(D219+K219)/2</f>
        <v>0</v>
      </c>
      <c r="S219" s="43">
        <f>E219+L219</f>
        <v>0</v>
      </c>
      <c r="T219" s="8" t="e">
        <f>S219/P219*100</f>
        <v>#DIV/0!</v>
      </c>
      <c r="U219" s="2">
        <f t="shared" si="41"/>
        <v>0</v>
      </c>
    </row>
    <row r="220" spans="1:21" ht="30" x14ac:dyDescent="0.25">
      <c r="A220" s="10" t="s">
        <v>9</v>
      </c>
      <c r="B220" s="3">
        <f>SUM(B208:B219)</f>
        <v>302.08604000000003</v>
      </c>
      <c r="C220" s="8">
        <f>(B220*100)/(1.2*183)</f>
        <v>137.56194899817854</v>
      </c>
      <c r="D220" s="8">
        <v>90.61</v>
      </c>
      <c r="E220" s="8">
        <f>SUM(E208:E219)</f>
        <v>43.720697999999999</v>
      </c>
      <c r="F220" s="8">
        <f>E220/B220*100</f>
        <v>14.472928970832283</v>
      </c>
      <c r="G220" s="7">
        <f>SUM(G208:G219)</f>
        <v>259.57433750000001</v>
      </c>
      <c r="H220" s="10" t="s">
        <v>9</v>
      </c>
      <c r="I220" s="3">
        <f>SUM(I208:I219)</f>
        <v>299.79700000000003</v>
      </c>
      <c r="J220" s="8">
        <f>I220*100/(1.2*183)</f>
        <v>136.51958105646634</v>
      </c>
      <c r="K220" s="8">
        <v>90.29</v>
      </c>
      <c r="L220" s="8">
        <f>SUM(L208:L219)</f>
        <v>37.229400000000005</v>
      </c>
      <c r="M220" s="8">
        <f>L220/I220*100</f>
        <v>12.418202984019187</v>
      </c>
      <c r="N220" s="7">
        <f>SUM(N208:N219)</f>
        <v>262.84962250000001</v>
      </c>
      <c r="O220" s="10" t="s">
        <v>9</v>
      </c>
      <c r="P220" s="7">
        <f>SUM(P208:P219)</f>
        <v>601.88304000000005</v>
      </c>
      <c r="Q220" s="8">
        <f>P220*100/(2.4*183)</f>
        <v>137.04076502732241</v>
      </c>
      <c r="R220" s="8">
        <v>90.45</v>
      </c>
      <c r="S220" s="8">
        <f>SUM(S208:S219)</f>
        <v>80.950097999999997</v>
      </c>
      <c r="T220" s="8">
        <f>S220/P220*100</f>
        <v>13.449473173392622</v>
      </c>
      <c r="U220" s="7">
        <f>SUM(U208:U219)</f>
        <v>522.42396000000008</v>
      </c>
    </row>
    <row r="221" spans="1:21" x14ac:dyDescent="0.25">
      <c r="M221" t="s">
        <v>31</v>
      </c>
    </row>
    <row r="222" spans="1:21" x14ac:dyDescent="0.25">
      <c r="H222" s="52"/>
      <c r="K222" s="51"/>
    </row>
  </sheetData>
  <mergeCells count="75">
    <mergeCell ref="A184:U184"/>
    <mergeCell ref="A185:U185"/>
    <mergeCell ref="A186:U186"/>
    <mergeCell ref="A187:G187"/>
    <mergeCell ref="H187:N187"/>
    <mergeCell ref="O187:U187"/>
    <mergeCell ref="A165:U165"/>
    <mergeCell ref="A166:U166"/>
    <mergeCell ref="A167:U167"/>
    <mergeCell ref="A168:G168"/>
    <mergeCell ref="H168:N168"/>
    <mergeCell ref="O168:U168"/>
    <mergeCell ref="A146:U146"/>
    <mergeCell ref="A147:U147"/>
    <mergeCell ref="A148:U148"/>
    <mergeCell ref="A149:G149"/>
    <mergeCell ref="H149:N149"/>
    <mergeCell ref="O149:U149"/>
    <mergeCell ref="A127:U127"/>
    <mergeCell ref="A128:U128"/>
    <mergeCell ref="A129:U129"/>
    <mergeCell ref="A130:G130"/>
    <mergeCell ref="H130:N130"/>
    <mergeCell ref="O130:U130"/>
    <mergeCell ref="A107:U107"/>
    <mergeCell ref="A108:U108"/>
    <mergeCell ref="A109:U109"/>
    <mergeCell ref="A110:G110"/>
    <mergeCell ref="H110:N110"/>
    <mergeCell ref="O110:U110"/>
    <mergeCell ref="A87:U87"/>
    <mergeCell ref="A88:U88"/>
    <mergeCell ref="A89:U89"/>
    <mergeCell ref="A90:G90"/>
    <mergeCell ref="H90:N90"/>
    <mergeCell ref="O90:U90"/>
    <mergeCell ref="H52:N64"/>
    <mergeCell ref="A67:U67"/>
    <mergeCell ref="A68:U68"/>
    <mergeCell ref="A69:U69"/>
    <mergeCell ref="A70:G70"/>
    <mergeCell ref="H70:N70"/>
    <mergeCell ref="O70:U70"/>
    <mergeCell ref="H32:N44"/>
    <mergeCell ref="A47:U47"/>
    <mergeCell ref="A48:U48"/>
    <mergeCell ref="A49:U49"/>
    <mergeCell ref="A50:G50"/>
    <mergeCell ref="H50:N50"/>
    <mergeCell ref="O50:U50"/>
    <mergeCell ref="H14:N26"/>
    <mergeCell ref="A27:U27"/>
    <mergeCell ref="A28:U28"/>
    <mergeCell ref="A29:U29"/>
    <mergeCell ref="A30:G30"/>
    <mergeCell ref="H30:N30"/>
    <mergeCell ref="O30:U30"/>
    <mergeCell ref="A9:U9"/>
    <mergeCell ref="A10:U10"/>
    <mergeCell ref="A11:U11"/>
    <mergeCell ref="A12:G12"/>
    <mergeCell ref="H12:N12"/>
    <mergeCell ref="O12:U12"/>
    <mergeCell ref="A1:U1"/>
    <mergeCell ref="A2:U2"/>
    <mergeCell ref="A3:U3"/>
    <mergeCell ref="A4:G4"/>
    <mergeCell ref="H4:N4"/>
    <mergeCell ref="O4:U4"/>
    <mergeCell ref="A203:U203"/>
    <mergeCell ref="A204:U204"/>
    <mergeCell ref="A205:U205"/>
    <mergeCell ref="A206:G206"/>
    <mergeCell ref="H206:N206"/>
    <mergeCell ref="O206:U20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2X50 MW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2024-03-15T12:59:31Z</dcterms:modified>
</cp:coreProperties>
</file>