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nirban\reports\ramagundam - temporary\working\"/>
    </mc:Choice>
  </mc:AlternateContent>
  <bookViews>
    <workbookView xWindow="0" yWindow="0" windowWidth="24000" windowHeight="9435"/>
  </bookViews>
  <sheets>
    <sheet name="Building valuation" sheetId="1" r:id="rId1"/>
    <sheet name="Sheet1" sheetId="2" r:id="rId2"/>
  </sheets>
  <definedNames>
    <definedName name="_xlnm._FilterDatabase" localSheetId="0" hidden="1">'Building valuation'!$A$4:$W$179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183" i="1" l="1"/>
  <c r="Z182" i="1"/>
  <c r="AA180" i="1"/>
  <c r="Z180" i="1"/>
  <c r="AE173" i="1"/>
  <c r="N178" i="1" l="1"/>
  <c r="L178" i="1"/>
  <c r="H178" i="1"/>
  <c r="G178" i="1"/>
  <c r="P178" i="1" s="1"/>
  <c r="Q178" i="1" s="1"/>
  <c r="R178" i="1" l="1"/>
  <c r="AA164" i="1" l="1"/>
  <c r="R111" i="1"/>
  <c r="R110" i="1"/>
  <c r="P111" i="1"/>
  <c r="P110" i="1"/>
  <c r="K140" i="1" l="1"/>
  <c r="K139" i="1"/>
  <c r="K126" i="1"/>
  <c r="K125" i="1"/>
  <c r="K124" i="1"/>
  <c r="K120" i="1"/>
  <c r="K119" i="1"/>
  <c r="S1" i="1"/>
  <c r="H177" i="1" l="1"/>
  <c r="N177" i="1"/>
  <c r="L177" i="1"/>
  <c r="G177" i="1"/>
  <c r="P177" i="1" l="1"/>
  <c r="P179" i="1" s="1"/>
  <c r="G179" i="1"/>
  <c r="Q177" i="1"/>
  <c r="P163" i="1"/>
  <c r="P162" i="1"/>
  <c r="P161" i="1"/>
  <c r="P160" i="1"/>
  <c r="P159" i="1"/>
  <c r="P158" i="1"/>
  <c r="P157" i="1"/>
  <c r="P156" i="1"/>
  <c r="P155" i="1"/>
  <c r="P154" i="1"/>
  <c r="P153" i="1"/>
  <c r="P152" i="1"/>
  <c r="P151" i="1"/>
  <c r="P150" i="1"/>
  <c r="P149" i="1"/>
  <c r="P148" i="1"/>
  <c r="P147" i="1"/>
  <c r="P146" i="1"/>
  <c r="P145" i="1"/>
  <c r="P144" i="1"/>
  <c r="P143" i="1"/>
  <c r="P142" i="1"/>
  <c r="P141" i="1"/>
  <c r="P140" i="1"/>
  <c r="P139" i="1"/>
  <c r="P138" i="1"/>
  <c r="P137" i="1"/>
  <c r="P136" i="1"/>
  <c r="P135" i="1"/>
  <c r="P134" i="1"/>
  <c r="P133" i="1"/>
  <c r="P132" i="1"/>
  <c r="P131" i="1"/>
  <c r="P130" i="1"/>
  <c r="P129" i="1"/>
  <c r="P128" i="1"/>
  <c r="P127" i="1"/>
  <c r="P126" i="1"/>
  <c r="P125" i="1"/>
  <c r="P124" i="1"/>
  <c r="P123" i="1"/>
  <c r="P122" i="1"/>
  <c r="P121" i="1"/>
  <c r="P120" i="1"/>
  <c r="P119" i="1"/>
  <c r="P118" i="1"/>
  <c r="R163" i="1"/>
  <c r="R162" i="1"/>
  <c r="R161" i="1"/>
  <c r="R160" i="1"/>
  <c r="R159" i="1"/>
  <c r="R158" i="1"/>
  <c r="R157" i="1"/>
  <c r="R156" i="1"/>
  <c r="R155" i="1"/>
  <c r="R154" i="1"/>
  <c r="R153" i="1"/>
  <c r="R152" i="1"/>
  <c r="R151" i="1"/>
  <c r="R150" i="1"/>
  <c r="R149" i="1"/>
  <c r="R148" i="1"/>
  <c r="R147" i="1"/>
  <c r="R146" i="1"/>
  <c r="R145" i="1"/>
  <c r="R144" i="1"/>
  <c r="R143" i="1"/>
  <c r="R142" i="1"/>
  <c r="R141" i="1"/>
  <c r="R140" i="1"/>
  <c r="R139" i="1"/>
  <c r="R138" i="1"/>
  <c r="R137" i="1"/>
  <c r="R136" i="1"/>
  <c r="R135" i="1"/>
  <c r="R134" i="1"/>
  <c r="R133" i="1"/>
  <c r="R132" i="1"/>
  <c r="R131" i="1"/>
  <c r="R130" i="1"/>
  <c r="R129" i="1"/>
  <c r="R128" i="1"/>
  <c r="R127" i="1"/>
  <c r="R126" i="1"/>
  <c r="R125" i="1"/>
  <c r="R124" i="1"/>
  <c r="R123" i="1"/>
  <c r="R122" i="1"/>
  <c r="R121" i="1"/>
  <c r="R120" i="1"/>
  <c r="R119" i="1"/>
  <c r="R118" i="1"/>
  <c r="R114" i="1"/>
  <c r="P114" i="1"/>
  <c r="R109" i="1"/>
  <c r="P109" i="1"/>
  <c r="R108" i="1"/>
  <c r="P108" i="1"/>
  <c r="R107" i="1"/>
  <c r="P107" i="1"/>
  <c r="R106" i="1"/>
  <c r="P106" i="1"/>
  <c r="R105" i="1"/>
  <c r="P105" i="1"/>
  <c r="R104" i="1"/>
  <c r="P104" i="1"/>
  <c r="R103" i="1"/>
  <c r="P103" i="1"/>
  <c r="R102" i="1"/>
  <c r="P102" i="1"/>
  <c r="R101" i="1"/>
  <c r="P101" i="1"/>
  <c r="R100" i="1"/>
  <c r="P100" i="1"/>
  <c r="R99" i="1"/>
  <c r="P99" i="1"/>
  <c r="R98" i="1"/>
  <c r="P98" i="1"/>
  <c r="R97" i="1"/>
  <c r="P97" i="1"/>
  <c r="R96" i="1"/>
  <c r="P96" i="1"/>
  <c r="R95" i="1"/>
  <c r="P95" i="1"/>
  <c r="R94" i="1"/>
  <c r="P94" i="1"/>
  <c r="R93" i="1"/>
  <c r="P93" i="1"/>
  <c r="R92" i="1"/>
  <c r="P92" i="1"/>
  <c r="R91" i="1"/>
  <c r="P91" i="1"/>
  <c r="R90" i="1"/>
  <c r="P90" i="1"/>
  <c r="R89" i="1"/>
  <c r="P89" i="1"/>
  <c r="R88" i="1"/>
  <c r="P88" i="1"/>
  <c r="R87" i="1"/>
  <c r="P87" i="1"/>
  <c r="R86" i="1"/>
  <c r="P86" i="1"/>
  <c r="R85" i="1"/>
  <c r="P85" i="1"/>
  <c r="R84" i="1"/>
  <c r="P84" i="1"/>
  <c r="R83" i="1"/>
  <c r="P83" i="1"/>
  <c r="R82" i="1"/>
  <c r="P82" i="1"/>
  <c r="R81" i="1"/>
  <c r="P81" i="1"/>
  <c r="R80" i="1"/>
  <c r="P80" i="1"/>
  <c r="R79" i="1"/>
  <c r="P79" i="1"/>
  <c r="R78" i="1"/>
  <c r="P78" i="1"/>
  <c r="R77" i="1"/>
  <c r="P77" i="1"/>
  <c r="R76" i="1"/>
  <c r="P76" i="1"/>
  <c r="R75" i="1"/>
  <c r="P75" i="1"/>
  <c r="R74" i="1"/>
  <c r="P74" i="1"/>
  <c r="R73" i="1"/>
  <c r="P73" i="1"/>
  <c r="R72" i="1"/>
  <c r="P72" i="1"/>
  <c r="R71" i="1"/>
  <c r="P71" i="1"/>
  <c r="R70" i="1"/>
  <c r="P70" i="1"/>
  <c r="R69" i="1"/>
  <c r="P69" i="1"/>
  <c r="R68" i="1"/>
  <c r="P68" i="1"/>
  <c r="R67" i="1"/>
  <c r="P67" i="1"/>
  <c r="R66" i="1"/>
  <c r="P66" i="1"/>
  <c r="R65" i="1"/>
  <c r="P65" i="1"/>
  <c r="R64" i="1"/>
  <c r="P64" i="1"/>
  <c r="R63" i="1"/>
  <c r="P63" i="1"/>
  <c r="R62" i="1"/>
  <c r="P62" i="1"/>
  <c r="R61" i="1"/>
  <c r="P61" i="1"/>
  <c r="R60" i="1"/>
  <c r="P60" i="1"/>
  <c r="R59" i="1"/>
  <c r="P59" i="1"/>
  <c r="R58" i="1"/>
  <c r="P58" i="1"/>
  <c r="R57" i="1"/>
  <c r="P57" i="1"/>
  <c r="R56" i="1"/>
  <c r="P56" i="1"/>
  <c r="R55" i="1"/>
  <c r="P55" i="1"/>
  <c r="R54" i="1"/>
  <c r="P54" i="1"/>
  <c r="R53" i="1"/>
  <c r="P53" i="1"/>
  <c r="R52" i="1"/>
  <c r="P52" i="1"/>
  <c r="R51" i="1"/>
  <c r="P51" i="1"/>
  <c r="R50" i="1"/>
  <c r="P50" i="1"/>
  <c r="R49" i="1"/>
  <c r="P49" i="1"/>
  <c r="R48" i="1"/>
  <c r="P48" i="1"/>
  <c r="R47" i="1"/>
  <c r="P47" i="1"/>
  <c r="R46" i="1"/>
  <c r="P46" i="1"/>
  <c r="R45" i="1"/>
  <c r="P45" i="1"/>
  <c r="R44" i="1"/>
  <c r="P44" i="1"/>
  <c r="R43" i="1"/>
  <c r="P43" i="1"/>
  <c r="R42" i="1"/>
  <c r="P42" i="1"/>
  <c r="R41" i="1"/>
  <c r="P41" i="1"/>
  <c r="R40" i="1"/>
  <c r="P40" i="1"/>
  <c r="R39" i="1"/>
  <c r="P39" i="1"/>
  <c r="R38" i="1"/>
  <c r="P38" i="1"/>
  <c r="R37" i="1"/>
  <c r="P37" i="1"/>
  <c r="R36" i="1"/>
  <c r="P36" i="1"/>
  <c r="R35" i="1"/>
  <c r="P35" i="1"/>
  <c r="R34" i="1"/>
  <c r="P34" i="1"/>
  <c r="R33" i="1"/>
  <c r="P33" i="1"/>
  <c r="R32" i="1"/>
  <c r="P32" i="1"/>
  <c r="R31" i="1"/>
  <c r="P31" i="1"/>
  <c r="R30" i="1"/>
  <c r="P30" i="1"/>
  <c r="R29" i="1"/>
  <c r="P29" i="1"/>
  <c r="R28" i="1"/>
  <c r="P28" i="1"/>
  <c r="R27" i="1"/>
  <c r="P27" i="1"/>
  <c r="R26" i="1"/>
  <c r="P26" i="1"/>
  <c r="R25" i="1"/>
  <c r="P25" i="1"/>
  <c r="R24" i="1"/>
  <c r="P24" i="1"/>
  <c r="R23" i="1"/>
  <c r="P23" i="1"/>
  <c r="R22" i="1"/>
  <c r="P22" i="1"/>
  <c r="R21" i="1"/>
  <c r="P21" i="1"/>
  <c r="R20" i="1"/>
  <c r="P20" i="1"/>
  <c r="R19" i="1"/>
  <c r="P19" i="1"/>
  <c r="R18" i="1"/>
  <c r="P18" i="1"/>
  <c r="R17" i="1"/>
  <c r="P17" i="1"/>
  <c r="R16" i="1"/>
  <c r="P16" i="1"/>
  <c r="R15" i="1"/>
  <c r="P15" i="1"/>
  <c r="R14" i="1"/>
  <c r="P14" i="1"/>
  <c r="R13" i="1"/>
  <c r="P13" i="1"/>
  <c r="R12" i="1"/>
  <c r="P12" i="1"/>
  <c r="R11" i="1"/>
  <c r="P11" i="1"/>
  <c r="R10" i="1"/>
  <c r="P10" i="1"/>
  <c r="R9" i="1"/>
  <c r="P9" i="1"/>
  <c r="R8" i="1"/>
  <c r="P8" i="1"/>
  <c r="R7" i="1"/>
  <c r="P7" i="1"/>
  <c r="R6" i="1"/>
  <c r="P6" i="1"/>
  <c r="R5" i="1"/>
  <c r="P5" i="1"/>
  <c r="K163" i="1"/>
  <c r="L163" i="1" s="1"/>
  <c r="K162" i="1"/>
  <c r="L162" i="1" s="1"/>
  <c r="K161" i="1"/>
  <c r="L161" i="1" s="1"/>
  <c r="K160" i="1"/>
  <c r="L160" i="1" s="1"/>
  <c r="K159" i="1"/>
  <c r="L159" i="1" s="1"/>
  <c r="K158" i="1"/>
  <c r="L158" i="1" s="1"/>
  <c r="K157" i="1"/>
  <c r="L157" i="1" s="1"/>
  <c r="K156" i="1"/>
  <c r="L156" i="1" s="1"/>
  <c r="K155" i="1"/>
  <c r="L155" i="1" s="1"/>
  <c r="K154" i="1"/>
  <c r="L154" i="1" s="1"/>
  <c r="K153" i="1"/>
  <c r="L153" i="1" s="1"/>
  <c r="K152" i="1"/>
  <c r="L152" i="1" s="1"/>
  <c r="K151" i="1"/>
  <c r="L151" i="1" s="1"/>
  <c r="K150" i="1"/>
  <c r="L150" i="1" s="1"/>
  <c r="K149" i="1"/>
  <c r="L149" i="1" s="1"/>
  <c r="K148" i="1"/>
  <c r="L148" i="1" s="1"/>
  <c r="K147" i="1"/>
  <c r="L147" i="1" s="1"/>
  <c r="K146" i="1"/>
  <c r="K145" i="1"/>
  <c r="L145" i="1" s="1"/>
  <c r="K144" i="1"/>
  <c r="L144" i="1" s="1"/>
  <c r="K143" i="1"/>
  <c r="L143" i="1" s="1"/>
  <c r="K142" i="1"/>
  <c r="L142" i="1" s="1"/>
  <c r="K141" i="1"/>
  <c r="L141" i="1" s="1"/>
  <c r="L140" i="1"/>
  <c r="L139" i="1"/>
  <c r="K138" i="1"/>
  <c r="L138" i="1" s="1"/>
  <c r="K137" i="1"/>
  <c r="L137" i="1" s="1"/>
  <c r="K136" i="1"/>
  <c r="L136" i="1" s="1"/>
  <c r="K135" i="1"/>
  <c r="L135" i="1" s="1"/>
  <c r="K134" i="1"/>
  <c r="L134" i="1" s="1"/>
  <c r="K133" i="1"/>
  <c r="L133" i="1" s="1"/>
  <c r="K132" i="1"/>
  <c r="L132" i="1" s="1"/>
  <c r="K131" i="1"/>
  <c r="L131" i="1" s="1"/>
  <c r="K130" i="1"/>
  <c r="K129" i="1"/>
  <c r="L129" i="1" s="1"/>
  <c r="K128" i="1"/>
  <c r="L128" i="1" s="1"/>
  <c r="K127" i="1"/>
  <c r="L127" i="1" s="1"/>
  <c r="L125" i="1"/>
  <c r="L124" i="1"/>
  <c r="K123" i="1"/>
  <c r="L123" i="1" s="1"/>
  <c r="K122" i="1"/>
  <c r="L122" i="1" s="1"/>
  <c r="K121" i="1"/>
  <c r="L121" i="1" s="1"/>
  <c r="L120" i="1"/>
  <c r="L119" i="1"/>
  <c r="K118" i="1"/>
  <c r="L118" i="1" s="1"/>
  <c r="K114" i="1"/>
  <c r="L114" i="1" s="1"/>
  <c r="K109" i="1"/>
  <c r="L109" i="1" s="1"/>
  <c r="K108" i="1"/>
  <c r="L108" i="1" s="1"/>
  <c r="K107" i="1"/>
  <c r="L107" i="1" s="1"/>
  <c r="K106" i="1"/>
  <c r="L106" i="1" s="1"/>
  <c r="K105" i="1"/>
  <c r="L105" i="1" s="1"/>
  <c r="K104" i="1"/>
  <c r="L104" i="1" s="1"/>
  <c r="K103" i="1"/>
  <c r="L103" i="1" s="1"/>
  <c r="K102" i="1"/>
  <c r="L102" i="1" s="1"/>
  <c r="K101" i="1"/>
  <c r="L101" i="1" s="1"/>
  <c r="K100" i="1"/>
  <c r="L100" i="1" s="1"/>
  <c r="K99" i="1"/>
  <c r="L99" i="1" s="1"/>
  <c r="K98" i="1"/>
  <c r="L98" i="1" s="1"/>
  <c r="K97" i="1"/>
  <c r="L97" i="1" s="1"/>
  <c r="K96" i="1"/>
  <c r="L96" i="1" s="1"/>
  <c r="K95" i="1"/>
  <c r="L95" i="1" s="1"/>
  <c r="K94" i="1"/>
  <c r="L94" i="1" s="1"/>
  <c r="K93" i="1"/>
  <c r="L93" i="1" s="1"/>
  <c r="K92" i="1"/>
  <c r="L92" i="1" s="1"/>
  <c r="K91" i="1"/>
  <c r="L91" i="1" s="1"/>
  <c r="K90" i="1"/>
  <c r="L90" i="1" s="1"/>
  <c r="K89" i="1"/>
  <c r="L89" i="1" s="1"/>
  <c r="K88" i="1"/>
  <c r="L88" i="1" s="1"/>
  <c r="K87" i="1"/>
  <c r="L87" i="1" s="1"/>
  <c r="K86" i="1"/>
  <c r="L86" i="1" s="1"/>
  <c r="K85" i="1"/>
  <c r="L85" i="1" s="1"/>
  <c r="K84" i="1"/>
  <c r="L84" i="1" s="1"/>
  <c r="K83" i="1"/>
  <c r="L83" i="1" s="1"/>
  <c r="K82" i="1"/>
  <c r="L82" i="1" s="1"/>
  <c r="K81" i="1"/>
  <c r="L81" i="1" s="1"/>
  <c r="K80" i="1"/>
  <c r="L80" i="1" s="1"/>
  <c r="K79" i="1"/>
  <c r="L79" i="1" s="1"/>
  <c r="K78" i="1"/>
  <c r="L78" i="1" s="1"/>
  <c r="K77" i="1"/>
  <c r="L77" i="1" s="1"/>
  <c r="K76" i="1"/>
  <c r="L76" i="1" s="1"/>
  <c r="K75" i="1"/>
  <c r="L75" i="1" s="1"/>
  <c r="K74" i="1"/>
  <c r="K73" i="1"/>
  <c r="L73" i="1" s="1"/>
  <c r="K72" i="1"/>
  <c r="L72" i="1" s="1"/>
  <c r="K71" i="1"/>
  <c r="L71" i="1" s="1"/>
  <c r="K70" i="1"/>
  <c r="L70" i="1" s="1"/>
  <c r="K69" i="1"/>
  <c r="L69" i="1" s="1"/>
  <c r="K68" i="1"/>
  <c r="L68" i="1" s="1"/>
  <c r="K67" i="1"/>
  <c r="L67" i="1" s="1"/>
  <c r="K66" i="1"/>
  <c r="L66" i="1" s="1"/>
  <c r="K65" i="1"/>
  <c r="L65" i="1" s="1"/>
  <c r="K64" i="1"/>
  <c r="L64" i="1" s="1"/>
  <c r="K63" i="1"/>
  <c r="L63" i="1" s="1"/>
  <c r="K62" i="1"/>
  <c r="L62" i="1" s="1"/>
  <c r="K61" i="1"/>
  <c r="L61" i="1" s="1"/>
  <c r="K60" i="1"/>
  <c r="L60" i="1" s="1"/>
  <c r="K59" i="1"/>
  <c r="L59" i="1" s="1"/>
  <c r="K58" i="1"/>
  <c r="L58" i="1" s="1"/>
  <c r="K57" i="1"/>
  <c r="L57" i="1" s="1"/>
  <c r="K56" i="1"/>
  <c r="L56" i="1" s="1"/>
  <c r="K55" i="1"/>
  <c r="L55" i="1" s="1"/>
  <c r="K54" i="1"/>
  <c r="L54" i="1" s="1"/>
  <c r="K53" i="1"/>
  <c r="L53" i="1" s="1"/>
  <c r="K52" i="1"/>
  <c r="L52" i="1" s="1"/>
  <c r="K51" i="1"/>
  <c r="L51" i="1" s="1"/>
  <c r="K50" i="1"/>
  <c r="L50" i="1" s="1"/>
  <c r="K49" i="1"/>
  <c r="L49" i="1" s="1"/>
  <c r="K48" i="1"/>
  <c r="L48" i="1" s="1"/>
  <c r="K47" i="1"/>
  <c r="L47" i="1" s="1"/>
  <c r="K46" i="1"/>
  <c r="L46" i="1" s="1"/>
  <c r="K45" i="1"/>
  <c r="L45" i="1" s="1"/>
  <c r="K44" i="1"/>
  <c r="L44" i="1" s="1"/>
  <c r="K43" i="1"/>
  <c r="L43" i="1" s="1"/>
  <c r="K42" i="1"/>
  <c r="L42" i="1" s="1"/>
  <c r="K41" i="1"/>
  <c r="L41" i="1" s="1"/>
  <c r="K40" i="1"/>
  <c r="L40" i="1" s="1"/>
  <c r="K39" i="1"/>
  <c r="L39" i="1" s="1"/>
  <c r="K38" i="1"/>
  <c r="L38" i="1" s="1"/>
  <c r="K37" i="1"/>
  <c r="L37" i="1" s="1"/>
  <c r="K36" i="1"/>
  <c r="L36" i="1" s="1"/>
  <c r="K35" i="1"/>
  <c r="L35" i="1" s="1"/>
  <c r="K34" i="1"/>
  <c r="L34" i="1" s="1"/>
  <c r="K33" i="1"/>
  <c r="L33" i="1" s="1"/>
  <c r="K32" i="1"/>
  <c r="L32" i="1" s="1"/>
  <c r="K31" i="1"/>
  <c r="L31" i="1" s="1"/>
  <c r="K30" i="1"/>
  <c r="L30" i="1" s="1"/>
  <c r="K29" i="1"/>
  <c r="L29" i="1" s="1"/>
  <c r="K28" i="1"/>
  <c r="L28" i="1" s="1"/>
  <c r="K27" i="1"/>
  <c r="L27" i="1" s="1"/>
  <c r="K26" i="1"/>
  <c r="L26" i="1" s="1"/>
  <c r="K25" i="1"/>
  <c r="L25" i="1" s="1"/>
  <c r="K24" i="1"/>
  <c r="L24" i="1" s="1"/>
  <c r="K23" i="1"/>
  <c r="L23" i="1" s="1"/>
  <c r="K22" i="1"/>
  <c r="L22" i="1" s="1"/>
  <c r="K21" i="1"/>
  <c r="L21" i="1" s="1"/>
  <c r="K20" i="1"/>
  <c r="L20" i="1" s="1"/>
  <c r="K19" i="1"/>
  <c r="L19" i="1" s="1"/>
  <c r="K18" i="1"/>
  <c r="L18" i="1" s="1"/>
  <c r="K17" i="1"/>
  <c r="L17" i="1" s="1"/>
  <c r="K16" i="1"/>
  <c r="L16" i="1" s="1"/>
  <c r="K15" i="1"/>
  <c r="L15" i="1" s="1"/>
  <c r="K14" i="1"/>
  <c r="L14" i="1" s="1"/>
  <c r="K13" i="1"/>
  <c r="L13" i="1" s="1"/>
  <c r="K12" i="1"/>
  <c r="L12" i="1" s="1"/>
  <c r="K11" i="1"/>
  <c r="L11" i="1" s="1"/>
  <c r="K10" i="1"/>
  <c r="L10" i="1" s="1"/>
  <c r="K9" i="1"/>
  <c r="L9" i="1" s="1"/>
  <c r="K8" i="1"/>
  <c r="K7" i="1"/>
  <c r="L7" i="1" s="1"/>
  <c r="K6" i="1"/>
  <c r="L6" i="1" s="1"/>
  <c r="K5" i="1"/>
  <c r="L5" i="1" s="1"/>
  <c r="L146" i="1"/>
  <c r="L130" i="1"/>
  <c r="L126" i="1"/>
  <c r="I115" i="1"/>
  <c r="H115" i="1"/>
  <c r="R177" i="1" l="1"/>
  <c r="R179" i="1" s="1"/>
  <c r="Q179" i="1"/>
  <c r="U150" i="1"/>
  <c r="V150" i="1" s="1"/>
  <c r="W150" i="1" s="1"/>
  <c r="X150" i="1"/>
  <c r="U21" i="1"/>
  <c r="X21" i="1"/>
  <c r="Y21" i="1" s="1"/>
  <c r="Z21" i="1" s="1"/>
  <c r="U134" i="1"/>
  <c r="V134" i="1" s="1"/>
  <c r="W134" i="1" s="1"/>
  <c r="X134" i="1"/>
  <c r="U138" i="1"/>
  <c r="X138" i="1"/>
  <c r="Y138" i="1" s="1"/>
  <c r="Z138" i="1" s="1"/>
  <c r="AA138" i="1" s="1"/>
  <c r="U162" i="1"/>
  <c r="V162" i="1" s="1"/>
  <c r="W162" i="1" s="1"/>
  <c r="X162" i="1"/>
  <c r="Y162" i="1" s="1"/>
  <c r="Z162" i="1" s="1"/>
  <c r="AA162" i="1" s="1"/>
  <c r="U122" i="1"/>
  <c r="X122" i="1"/>
  <c r="U11" i="1"/>
  <c r="X11" i="1"/>
  <c r="Y11" i="1" s="1"/>
  <c r="Z11" i="1" s="1"/>
  <c r="U126" i="1"/>
  <c r="X126" i="1"/>
  <c r="Y126" i="1" s="1"/>
  <c r="Z126" i="1" s="1"/>
  <c r="AA126" i="1" s="1"/>
  <c r="U5" i="1"/>
  <c r="X5" i="1"/>
  <c r="U9" i="1"/>
  <c r="V9" i="1" s="1"/>
  <c r="X9" i="1"/>
  <c r="Y9" i="1" s="1"/>
  <c r="Z9" i="1" s="1"/>
  <c r="U13" i="1"/>
  <c r="V13" i="1" s="1"/>
  <c r="W13" i="1" s="1"/>
  <c r="X13" i="1"/>
  <c r="Y13" i="1" s="1"/>
  <c r="Z13" i="1" s="1"/>
  <c r="U17" i="1"/>
  <c r="V17" i="1" s="1"/>
  <c r="W17" i="1" s="1"/>
  <c r="X17" i="1"/>
  <c r="Y17" i="1" s="1"/>
  <c r="Z17" i="1" s="1"/>
  <c r="U25" i="1"/>
  <c r="V25" i="1" s="1"/>
  <c r="W25" i="1" s="1"/>
  <c r="X25" i="1"/>
  <c r="Y25" i="1" s="1"/>
  <c r="Z25" i="1" s="1"/>
  <c r="U29" i="1"/>
  <c r="V29" i="1" s="1"/>
  <c r="W29" i="1" s="1"/>
  <c r="X29" i="1"/>
  <c r="Y29" i="1" s="1"/>
  <c r="Z29" i="1" s="1"/>
  <c r="U33" i="1"/>
  <c r="V33" i="1" s="1"/>
  <c r="W33" i="1" s="1"/>
  <c r="X33" i="1"/>
  <c r="Y33" i="1" s="1"/>
  <c r="Z33" i="1" s="1"/>
  <c r="U37" i="1"/>
  <c r="V37" i="1" s="1"/>
  <c r="W37" i="1" s="1"/>
  <c r="X37" i="1"/>
  <c r="Y37" i="1" s="1"/>
  <c r="Z37" i="1" s="1"/>
  <c r="U41" i="1"/>
  <c r="V41" i="1" s="1"/>
  <c r="W41" i="1" s="1"/>
  <c r="X41" i="1"/>
  <c r="Y41" i="1" s="1"/>
  <c r="Z41" i="1" s="1"/>
  <c r="U45" i="1"/>
  <c r="V45" i="1" s="1"/>
  <c r="W45" i="1" s="1"/>
  <c r="X45" i="1"/>
  <c r="Y45" i="1" s="1"/>
  <c r="Z45" i="1" s="1"/>
  <c r="U53" i="1"/>
  <c r="V53" i="1" s="1"/>
  <c r="W53" i="1" s="1"/>
  <c r="X53" i="1"/>
  <c r="Y53" i="1" s="1"/>
  <c r="Z53" i="1" s="1"/>
  <c r="U61" i="1"/>
  <c r="V61" i="1" s="1"/>
  <c r="W61" i="1" s="1"/>
  <c r="X61" i="1"/>
  <c r="Y61" i="1" s="1"/>
  <c r="Z61" i="1" s="1"/>
  <c r="U69" i="1"/>
  <c r="V69" i="1" s="1"/>
  <c r="W69" i="1" s="1"/>
  <c r="X69" i="1"/>
  <c r="Y69" i="1" s="1"/>
  <c r="Z69" i="1" s="1"/>
  <c r="U77" i="1"/>
  <c r="V77" i="1" s="1"/>
  <c r="W77" i="1" s="1"/>
  <c r="X77" i="1"/>
  <c r="Y77" i="1" s="1"/>
  <c r="Z77" i="1" s="1"/>
  <c r="U85" i="1"/>
  <c r="V85" i="1" s="1"/>
  <c r="W85" i="1" s="1"/>
  <c r="X85" i="1"/>
  <c r="Y85" i="1" s="1"/>
  <c r="Z85" i="1" s="1"/>
  <c r="U93" i="1"/>
  <c r="V93" i="1" s="1"/>
  <c r="W93" i="1" s="1"/>
  <c r="X93" i="1"/>
  <c r="Y93" i="1" s="1"/>
  <c r="Z93" i="1" s="1"/>
  <c r="U101" i="1"/>
  <c r="V101" i="1" s="1"/>
  <c r="W101" i="1" s="1"/>
  <c r="X101" i="1"/>
  <c r="Y101" i="1" s="1"/>
  <c r="Z101" i="1" s="1"/>
  <c r="U109" i="1"/>
  <c r="V109" i="1" s="1"/>
  <c r="W109" i="1" s="1"/>
  <c r="X109" i="1"/>
  <c r="Y109" i="1" s="1"/>
  <c r="Z109" i="1" s="1"/>
  <c r="U124" i="1"/>
  <c r="X124" i="1"/>
  <c r="Y124" i="1" s="1"/>
  <c r="Z124" i="1" s="1"/>
  <c r="AA124" i="1" s="1"/>
  <c r="U133" i="1"/>
  <c r="X133" i="1"/>
  <c r="Y133" i="1" s="1"/>
  <c r="Z133" i="1" s="1"/>
  <c r="AA133" i="1" s="1"/>
  <c r="U141" i="1"/>
  <c r="V141" i="1" s="1"/>
  <c r="W141" i="1" s="1"/>
  <c r="X141" i="1"/>
  <c r="Y141" i="1" s="1"/>
  <c r="Z141" i="1" s="1"/>
  <c r="AA141" i="1" s="1"/>
  <c r="U149" i="1"/>
  <c r="X149" i="1"/>
  <c r="Y149" i="1" s="1"/>
  <c r="Z149" i="1" s="1"/>
  <c r="AA149" i="1" s="1"/>
  <c r="U157" i="1"/>
  <c r="V157" i="1" s="1"/>
  <c r="W157" i="1" s="1"/>
  <c r="X157" i="1"/>
  <c r="Y157" i="1" s="1"/>
  <c r="Z157" i="1" s="1"/>
  <c r="AA157" i="1" s="1"/>
  <c r="U6" i="1"/>
  <c r="V6" i="1" s="1"/>
  <c r="W6" i="1" s="1"/>
  <c r="X6" i="1"/>
  <c r="Y6" i="1" s="1"/>
  <c r="Z6" i="1" s="1"/>
  <c r="U14" i="1"/>
  <c r="V14" i="1" s="1"/>
  <c r="W14" i="1" s="1"/>
  <c r="X14" i="1"/>
  <c r="Y14" i="1" s="1"/>
  <c r="Z14" i="1" s="1"/>
  <c r="U22" i="1"/>
  <c r="X22" i="1"/>
  <c r="Y22" i="1" s="1"/>
  <c r="Z22" i="1" s="1"/>
  <c r="U30" i="1"/>
  <c r="V30" i="1" s="1"/>
  <c r="W30" i="1" s="1"/>
  <c r="X30" i="1"/>
  <c r="Y30" i="1" s="1"/>
  <c r="Z30" i="1" s="1"/>
  <c r="U38" i="1"/>
  <c r="V38" i="1" s="1"/>
  <c r="W38" i="1" s="1"/>
  <c r="X38" i="1"/>
  <c r="U46" i="1"/>
  <c r="V46" i="1" s="1"/>
  <c r="W46" i="1" s="1"/>
  <c r="X46" i="1"/>
  <c r="U58" i="1"/>
  <c r="V58" i="1" s="1"/>
  <c r="W58" i="1" s="1"/>
  <c r="X58" i="1"/>
  <c r="U70" i="1"/>
  <c r="V70" i="1" s="1"/>
  <c r="W70" i="1" s="1"/>
  <c r="X70" i="1"/>
  <c r="U82" i="1"/>
  <c r="V82" i="1" s="1"/>
  <c r="W82" i="1" s="1"/>
  <c r="X82" i="1"/>
  <c r="U90" i="1"/>
  <c r="V90" i="1" s="1"/>
  <c r="W90" i="1" s="1"/>
  <c r="X90" i="1"/>
  <c r="U102" i="1"/>
  <c r="X102" i="1"/>
  <c r="U121" i="1"/>
  <c r="V121" i="1" s="1"/>
  <c r="W121" i="1" s="1"/>
  <c r="X121" i="1"/>
  <c r="Y121" i="1" s="1"/>
  <c r="Z121" i="1" s="1"/>
  <c r="AA121" i="1" s="1"/>
  <c r="U158" i="1"/>
  <c r="X158" i="1"/>
  <c r="Y158" i="1" s="1"/>
  <c r="Z158" i="1" s="1"/>
  <c r="AA158" i="1" s="1"/>
  <c r="U145" i="1"/>
  <c r="V145" i="1" s="1"/>
  <c r="W145" i="1" s="1"/>
  <c r="X145" i="1"/>
  <c r="Y145" i="1" s="1"/>
  <c r="Z145" i="1" s="1"/>
  <c r="AA145" i="1" s="1"/>
  <c r="U49" i="1"/>
  <c r="V49" i="1" s="1"/>
  <c r="W49" i="1" s="1"/>
  <c r="X49" i="1"/>
  <c r="Y49" i="1" s="1"/>
  <c r="Z49" i="1" s="1"/>
  <c r="U57" i="1"/>
  <c r="X57" i="1"/>
  <c r="Y57" i="1" s="1"/>
  <c r="Z57" i="1" s="1"/>
  <c r="U65" i="1"/>
  <c r="V65" i="1" s="1"/>
  <c r="W65" i="1" s="1"/>
  <c r="X65" i="1"/>
  <c r="Y65" i="1" s="1"/>
  <c r="Z65" i="1" s="1"/>
  <c r="U73" i="1"/>
  <c r="V73" i="1" s="1"/>
  <c r="W73" i="1" s="1"/>
  <c r="X73" i="1"/>
  <c r="Y73" i="1" s="1"/>
  <c r="Z73" i="1" s="1"/>
  <c r="U81" i="1"/>
  <c r="V81" i="1" s="1"/>
  <c r="W81" i="1" s="1"/>
  <c r="X81" i="1"/>
  <c r="Y81" i="1" s="1"/>
  <c r="Z81" i="1" s="1"/>
  <c r="U89" i="1"/>
  <c r="X89" i="1"/>
  <c r="Y89" i="1" s="1"/>
  <c r="Z89" i="1" s="1"/>
  <c r="U97" i="1"/>
  <c r="V97" i="1" s="1"/>
  <c r="W97" i="1" s="1"/>
  <c r="X97" i="1"/>
  <c r="Y97" i="1" s="1"/>
  <c r="Z97" i="1" s="1"/>
  <c r="U105" i="1"/>
  <c r="V105" i="1" s="1"/>
  <c r="W105" i="1" s="1"/>
  <c r="X105" i="1"/>
  <c r="Y105" i="1" s="1"/>
  <c r="Z105" i="1" s="1"/>
  <c r="U120" i="1"/>
  <c r="X120" i="1"/>
  <c r="Y120" i="1" s="1"/>
  <c r="Z120" i="1" s="1"/>
  <c r="AA120" i="1" s="1"/>
  <c r="U129" i="1"/>
  <c r="V129" i="1" s="1"/>
  <c r="W129" i="1" s="1"/>
  <c r="X129" i="1"/>
  <c r="Y129" i="1" s="1"/>
  <c r="Z129" i="1" s="1"/>
  <c r="AA129" i="1" s="1"/>
  <c r="U137" i="1"/>
  <c r="X137" i="1"/>
  <c r="Y137" i="1" s="1"/>
  <c r="Z137" i="1" s="1"/>
  <c r="AA137" i="1" s="1"/>
  <c r="U153" i="1"/>
  <c r="V153" i="1" s="1"/>
  <c r="W153" i="1" s="1"/>
  <c r="X153" i="1"/>
  <c r="Y153" i="1" s="1"/>
  <c r="Z153" i="1" s="1"/>
  <c r="AA153" i="1" s="1"/>
  <c r="U161" i="1"/>
  <c r="X161" i="1"/>
  <c r="Y161" i="1" s="1"/>
  <c r="Z161" i="1" s="1"/>
  <c r="AA161" i="1" s="1"/>
  <c r="U130" i="1"/>
  <c r="V130" i="1" s="1"/>
  <c r="W130" i="1" s="1"/>
  <c r="X130" i="1"/>
  <c r="Y130" i="1" s="1"/>
  <c r="Z130" i="1" s="1"/>
  <c r="AA130" i="1" s="1"/>
  <c r="U146" i="1"/>
  <c r="X146" i="1"/>
  <c r="Y146" i="1" s="1"/>
  <c r="Z146" i="1" s="1"/>
  <c r="AA146" i="1" s="1"/>
  <c r="U10" i="1"/>
  <c r="V10" i="1" s="1"/>
  <c r="W10" i="1" s="1"/>
  <c r="X10" i="1"/>
  <c r="Y10" i="1" s="1"/>
  <c r="Z10" i="1" s="1"/>
  <c r="U18" i="1"/>
  <c r="V18" i="1" s="1"/>
  <c r="W18" i="1" s="1"/>
  <c r="X18" i="1"/>
  <c r="Y18" i="1" s="1"/>
  <c r="Z18" i="1" s="1"/>
  <c r="U26" i="1"/>
  <c r="V26" i="1" s="1"/>
  <c r="W26" i="1" s="1"/>
  <c r="X26" i="1"/>
  <c r="Y26" i="1" s="1"/>
  <c r="Z26" i="1" s="1"/>
  <c r="U34" i="1"/>
  <c r="V34" i="1" s="1"/>
  <c r="W34" i="1" s="1"/>
  <c r="X34" i="1"/>
  <c r="Y34" i="1" s="1"/>
  <c r="Z34" i="1" s="1"/>
  <c r="U42" i="1"/>
  <c r="V42" i="1" s="1"/>
  <c r="W42" i="1" s="1"/>
  <c r="X42" i="1"/>
  <c r="U50" i="1"/>
  <c r="V50" i="1" s="1"/>
  <c r="W50" i="1" s="1"/>
  <c r="X50" i="1"/>
  <c r="U54" i="1"/>
  <c r="V54" i="1" s="1"/>
  <c r="W54" i="1" s="1"/>
  <c r="X54" i="1"/>
  <c r="U62" i="1"/>
  <c r="V62" i="1" s="1"/>
  <c r="W62" i="1" s="1"/>
  <c r="X62" i="1"/>
  <c r="U66" i="1"/>
  <c r="V66" i="1" s="1"/>
  <c r="W66" i="1" s="1"/>
  <c r="X66" i="1"/>
  <c r="U78" i="1"/>
  <c r="X78" i="1"/>
  <c r="U86" i="1"/>
  <c r="V86" i="1" s="1"/>
  <c r="W86" i="1" s="1"/>
  <c r="X86" i="1"/>
  <c r="U94" i="1"/>
  <c r="V94" i="1" s="1"/>
  <c r="W94" i="1" s="1"/>
  <c r="X94" i="1"/>
  <c r="U98" i="1"/>
  <c r="V98" i="1" s="1"/>
  <c r="W98" i="1" s="1"/>
  <c r="X98" i="1"/>
  <c r="U106" i="1"/>
  <c r="V106" i="1" s="1"/>
  <c r="W106" i="1" s="1"/>
  <c r="X106" i="1"/>
  <c r="U114" i="1"/>
  <c r="V114" i="1" s="1"/>
  <c r="W114" i="1" s="1"/>
  <c r="X114" i="1"/>
  <c r="U125" i="1"/>
  <c r="X125" i="1"/>
  <c r="Y125" i="1" s="1"/>
  <c r="Z125" i="1" s="1"/>
  <c r="AA125" i="1" s="1"/>
  <c r="U142" i="1"/>
  <c r="V142" i="1" s="1"/>
  <c r="W142" i="1" s="1"/>
  <c r="X142" i="1"/>
  <c r="U154" i="1"/>
  <c r="X154" i="1"/>
  <c r="U39" i="1"/>
  <c r="V39" i="1" s="1"/>
  <c r="W39" i="1" s="1"/>
  <c r="X39" i="1"/>
  <c r="Y39" i="1" s="1"/>
  <c r="Z39" i="1" s="1"/>
  <c r="U7" i="1"/>
  <c r="X7" i="1"/>
  <c r="Y7" i="1" s="1"/>
  <c r="Z7" i="1" s="1"/>
  <c r="U15" i="1"/>
  <c r="V15" i="1" s="1"/>
  <c r="W15" i="1" s="1"/>
  <c r="X15" i="1"/>
  <c r="Y15" i="1" s="1"/>
  <c r="Z15" i="1" s="1"/>
  <c r="U19" i="1"/>
  <c r="V19" i="1" s="1"/>
  <c r="W19" i="1" s="1"/>
  <c r="X19" i="1"/>
  <c r="Y19" i="1" s="1"/>
  <c r="Z19" i="1" s="1"/>
  <c r="U23" i="1"/>
  <c r="V23" i="1" s="1"/>
  <c r="W23" i="1" s="1"/>
  <c r="X23" i="1"/>
  <c r="U27" i="1"/>
  <c r="V27" i="1" s="1"/>
  <c r="W27" i="1" s="1"/>
  <c r="X27" i="1"/>
  <c r="Y27" i="1" s="1"/>
  <c r="Z27" i="1" s="1"/>
  <c r="U31" i="1"/>
  <c r="X31" i="1"/>
  <c r="Y31" i="1" s="1"/>
  <c r="Z31" i="1" s="1"/>
  <c r="U35" i="1"/>
  <c r="V35" i="1" s="1"/>
  <c r="W35" i="1" s="1"/>
  <c r="X35" i="1"/>
  <c r="U43" i="1"/>
  <c r="V43" i="1" s="1"/>
  <c r="W43" i="1" s="1"/>
  <c r="X43" i="1"/>
  <c r="Y43" i="1" s="1"/>
  <c r="Z43" i="1" s="1"/>
  <c r="U47" i="1"/>
  <c r="V47" i="1" s="1"/>
  <c r="W47" i="1" s="1"/>
  <c r="X47" i="1"/>
  <c r="Y47" i="1" s="1"/>
  <c r="Z47" i="1" s="1"/>
  <c r="U51" i="1"/>
  <c r="V51" i="1" s="1"/>
  <c r="W51" i="1" s="1"/>
  <c r="X51" i="1"/>
  <c r="Y51" i="1" s="1"/>
  <c r="Z51" i="1" s="1"/>
  <c r="U55" i="1"/>
  <c r="V55" i="1" s="1"/>
  <c r="W55" i="1" s="1"/>
  <c r="X55" i="1"/>
  <c r="Y55" i="1" s="1"/>
  <c r="Z55" i="1" s="1"/>
  <c r="U59" i="1"/>
  <c r="X59" i="1"/>
  <c r="Y59" i="1" s="1"/>
  <c r="Z59" i="1" s="1"/>
  <c r="U63" i="1"/>
  <c r="V63" i="1" s="1"/>
  <c r="W63" i="1" s="1"/>
  <c r="X63" i="1"/>
  <c r="Y63" i="1" s="1"/>
  <c r="Z63" i="1" s="1"/>
  <c r="U67" i="1"/>
  <c r="V67" i="1" s="1"/>
  <c r="W67" i="1" s="1"/>
  <c r="X67" i="1"/>
  <c r="U71" i="1"/>
  <c r="X71" i="1"/>
  <c r="Y71" i="1" s="1"/>
  <c r="Z71" i="1" s="1"/>
  <c r="U75" i="1"/>
  <c r="V75" i="1" s="1"/>
  <c r="W75" i="1" s="1"/>
  <c r="X75" i="1"/>
  <c r="Y75" i="1" s="1"/>
  <c r="Z75" i="1" s="1"/>
  <c r="U79" i="1"/>
  <c r="V79" i="1" s="1"/>
  <c r="W79" i="1" s="1"/>
  <c r="X79" i="1"/>
  <c r="U83" i="1"/>
  <c r="X83" i="1"/>
  <c r="Y83" i="1" s="1"/>
  <c r="Z83" i="1" s="1"/>
  <c r="U87" i="1"/>
  <c r="V87" i="1" s="1"/>
  <c r="W87" i="1" s="1"/>
  <c r="X87" i="1"/>
  <c r="Y87" i="1" s="1"/>
  <c r="Z87" i="1" s="1"/>
  <c r="U91" i="1"/>
  <c r="V91" i="1" s="1"/>
  <c r="W91" i="1" s="1"/>
  <c r="X91" i="1"/>
  <c r="Y91" i="1" s="1"/>
  <c r="Z91" i="1" s="1"/>
  <c r="U95" i="1"/>
  <c r="V95" i="1" s="1"/>
  <c r="W95" i="1" s="1"/>
  <c r="X95" i="1"/>
  <c r="Y95" i="1" s="1"/>
  <c r="Z95" i="1" s="1"/>
  <c r="U99" i="1"/>
  <c r="V99" i="1" s="1"/>
  <c r="W99" i="1" s="1"/>
  <c r="X99" i="1"/>
  <c r="Y99" i="1" s="1"/>
  <c r="Z99" i="1" s="1"/>
  <c r="U103" i="1"/>
  <c r="V103" i="1" s="1"/>
  <c r="W103" i="1" s="1"/>
  <c r="X103" i="1"/>
  <c r="U107" i="1"/>
  <c r="V107" i="1" s="1"/>
  <c r="W107" i="1" s="1"/>
  <c r="X107" i="1"/>
  <c r="U118" i="1"/>
  <c r="V118" i="1" s="1"/>
  <c r="W118" i="1" s="1"/>
  <c r="X118" i="1"/>
  <c r="U127" i="1"/>
  <c r="V127" i="1" s="1"/>
  <c r="W127" i="1" s="1"/>
  <c r="X127" i="1"/>
  <c r="Y127" i="1" s="1"/>
  <c r="Z127" i="1" s="1"/>
  <c r="AA127" i="1" s="1"/>
  <c r="U131" i="1"/>
  <c r="V131" i="1" s="1"/>
  <c r="W131" i="1" s="1"/>
  <c r="X131" i="1"/>
  <c r="Y131" i="1" s="1"/>
  <c r="Z131" i="1" s="1"/>
  <c r="AA131" i="1" s="1"/>
  <c r="U135" i="1"/>
  <c r="X135" i="1"/>
  <c r="Y135" i="1" s="1"/>
  <c r="Z135" i="1" s="1"/>
  <c r="AA135" i="1" s="1"/>
  <c r="U139" i="1"/>
  <c r="X139" i="1"/>
  <c r="Y139" i="1" s="1"/>
  <c r="Z139" i="1" s="1"/>
  <c r="AA139" i="1" s="1"/>
  <c r="U143" i="1"/>
  <c r="V143" i="1" s="1"/>
  <c r="W143" i="1" s="1"/>
  <c r="X143" i="1"/>
  <c r="Y143" i="1" s="1"/>
  <c r="Z143" i="1" s="1"/>
  <c r="AA143" i="1" s="1"/>
  <c r="U147" i="1"/>
  <c r="X147" i="1"/>
  <c r="U151" i="1"/>
  <c r="V151" i="1" s="1"/>
  <c r="W151" i="1" s="1"/>
  <c r="X151" i="1"/>
  <c r="U155" i="1"/>
  <c r="V155" i="1" s="1"/>
  <c r="W155" i="1" s="1"/>
  <c r="X155" i="1"/>
  <c r="Y155" i="1" s="1"/>
  <c r="Z155" i="1" s="1"/>
  <c r="AA155" i="1" s="1"/>
  <c r="U159" i="1"/>
  <c r="V159" i="1" s="1"/>
  <c r="W159" i="1" s="1"/>
  <c r="X159" i="1"/>
  <c r="Y159" i="1" s="1"/>
  <c r="Z159" i="1" s="1"/>
  <c r="AA159" i="1" s="1"/>
  <c r="U163" i="1"/>
  <c r="X163" i="1"/>
  <c r="Y163" i="1" s="1"/>
  <c r="Z163" i="1" s="1"/>
  <c r="AA163" i="1" s="1"/>
  <c r="U12" i="1"/>
  <c r="V12" i="1" s="1"/>
  <c r="W12" i="1" s="1"/>
  <c r="X12" i="1"/>
  <c r="Y12" i="1" s="1"/>
  <c r="Z12" i="1" s="1"/>
  <c r="U16" i="1"/>
  <c r="V16" i="1" s="1"/>
  <c r="W16" i="1" s="1"/>
  <c r="X16" i="1"/>
  <c r="Y16" i="1" s="1"/>
  <c r="Z16" i="1" s="1"/>
  <c r="U20" i="1"/>
  <c r="V20" i="1" s="1"/>
  <c r="W20" i="1" s="1"/>
  <c r="X20" i="1"/>
  <c r="U24" i="1"/>
  <c r="V24" i="1" s="1"/>
  <c r="X24" i="1"/>
  <c r="U28" i="1"/>
  <c r="V28" i="1" s="1"/>
  <c r="X28" i="1"/>
  <c r="Y28" i="1" s="1"/>
  <c r="Z28" i="1" s="1"/>
  <c r="U32" i="1"/>
  <c r="V32" i="1" s="1"/>
  <c r="W32" i="1" s="1"/>
  <c r="X32" i="1"/>
  <c r="Y32" i="1" s="1"/>
  <c r="Z32" i="1" s="1"/>
  <c r="U36" i="1"/>
  <c r="V36" i="1" s="1"/>
  <c r="X36" i="1"/>
  <c r="Y36" i="1" s="1"/>
  <c r="Z36" i="1" s="1"/>
  <c r="U40" i="1"/>
  <c r="V40" i="1" s="1"/>
  <c r="W40" i="1" s="1"/>
  <c r="X40" i="1"/>
  <c r="Y40" i="1" s="1"/>
  <c r="Z40" i="1" s="1"/>
  <c r="U44" i="1"/>
  <c r="V44" i="1" s="1"/>
  <c r="X44" i="1"/>
  <c r="U48" i="1"/>
  <c r="V48" i="1" s="1"/>
  <c r="W48" i="1" s="1"/>
  <c r="X48" i="1"/>
  <c r="U52" i="1"/>
  <c r="V52" i="1" s="1"/>
  <c r="X52" i="1"/>
  <c r="U56" i="1"/>
  <c r="V56" i="1" s="1"/>
  <c r="X56" i="1"/>
  <c r="Y56" i="1" s="1"/>
  <c r="Z56" i="1" s="1"/>
  <c r="U60" i="1"/>
  <c r="V60" i="1" s="1"/>
  <c r="X60" i="1"/>
  <c r="U64" i="1"/>
  <c r="V64" i="1" s="1"/>
  <c r="W64" i="1" s="1"/>
  <c r="X64" i="1"/>
  <c r="Y64" i="1" s="1"/>
  <c r="Z64" i="1" s="1"/>
  <c r="U68" i="1"/>
  <c r="V68" i="1" s="1"/>
  <c r="X68" i="1"/>
  <c r="U72" i="1"/>
  <c r="V72" i="1" s="1"/>
  <c r="W72" i="1" s="1"/>
  <c r="X72" i="1"/>
  <c r="Y72" i="1" s="1"/>
  <c r="Z72" i="1" s="1"/>
  <c r="U76" i="1"/>
  <c r="V76" i="1" s="1"/>
  <c r="X76" i="1"/>
  <c r="U80" i="1"/>
  <c r="V80" i="1" s="1"/>
  <c r="W80" i="1" s="1"/>
  <c r="X80" i="1"/>
  <c r="U84" i="1"/>
  <c r="V84" i="1" s="1"/>
  <c r="W84" i="1" s="1"/>
  <c r="X84" i="1"/>
  <c r="U88" i="1"/>
  <c r="V88" i="1" s="1"/>
  <c r="W88" i="1" s="1"/>
  <c r="X88" i="1"/>
  <c r="U92" i="1"/>
  <c r="V92" i="1" s="1"/>
  <c r="X92" i="1"/>
  <c r="U96" i="1"/>
  <c r="V96" i="1" s="1"/>
  <c r="W96" i="1" s="1"/>
  <c r="X96" i="1"/>
  <c r="U100" i="1"/>
  <c r="V100" i="1" s="1"/>
  <c r="X100" i="1"/>
  <c r="U104" i="1"/>
  <c r="V104" i="1" s="1"/>
  <c r="W104" i="1" s="1"/>
  <c r="X104" i="1"/>
  <c r="U108" i="1"/>
  <c r="V108" i="1" s="1"/>
  <c r="W108" i="1" s="1"/>
  <c r="X108" i="1"/>
  <c r="U119" i="1"/>
  <c r="X119" i="1"/>
  <c r="U123" i="1"/>
  <c r="V123" i="1" s="1"/>
  <c r="W123" i="1" s="1"/>
  <c r="X123" i="1"/>
  <c r="Y123" i="1" s="1"/>
  <c r="Z123" i="1" s="1"/>
  <c r="AA123" i="1" s="1"/>
  <c r="U128" i="1"/>
  <c r="X128" i="1"/>
  <c r="Y128" i="1" s="1"/>
  <c r="Z128" i="1" s="1"/>
  <c r="AA128" i="1" s="1"/>
  <c r="U132" i="1"/>
  <c r="V132" i="1" s="1"/>
  <c r="W132" i="1" s="1"/>
  <c r="X132" i="1"/>
  <c r="Y132" i="1" s="1"/>
  <c r="Z132" i="1" s="1"/>
  <c r="AA132" i="1" s="1"/>
  <c r="U136" i="1"/>
  <c r="V136" i="1" s="1"/>
  <c r="W136" i="1" s="1"/>
  <c r="X136" i="1"/>
  <c r="Y136" i="1" s="1"/>
  <c r="Z136" i="1" s="1"/>
  <c r="AA136" i="1" s="1"/>
  <c r="U140" i="1"/>
  <c r="V140" i="1" s="1"/>
  <c r="W140" i="1" s="1"/>
  <c r="X140" i="1"/>
  <c r="Y140" i="1" s="1"/>
  <c r="Z140" i="1" s="1"/>
  <c r="AA140" i="1" s="1"/>
  <c r="U144" i="1"/>
  <c r="X144" i="1"/>
  <c r="Y144" i="1" s="1"/>
  <c r="Z144" i="1" s="1"/>
  <c r="AA144" i="1" s="1"/>
  <c r="U148" i="1"/>
  <c r="V148" i="1" s="1"/>
  <c r="W148" i="1" s="1"/>
  <c r="X148" i="1"/>
  <c r="Y148" i="1" s="1"/>
  <c r="Z148" i="1" s="1"/>
  <c r="AA148" i="1" s="1"/>
  <c r="U152" i="1"/>
  <c r="V152" i="1" s="1"/>
  <c r="W152" i="1" s="1"/>
  <c r="X152" i="1"/>
  <c r="Y152" i="1" s="1"/>
  <c r="Z152" i="1" s="1"/>
  <c r="AA152" i="1" s="1"/>
  <c r="U156" i="1"/>
  <c r="V156" i="1" s="1"/>
  <c r="W156" i="1" s="1"/>
  <c r="X156" i="1"/>
  <c r="Y156" i="1" s="1"/>
  <c r="Z156" i="1" s="1"/>
  <c r="AA156" i="1" s="1"/>
  <c r="U160" i="1"/>
  <c r="V160" i="1" s="1"/>
  <c r="W160" i="1" s="1"/>
  <c r="X160" i="1"/>
  <c r="Y160" i="1" s="1"/>
  <c r="Z160" i="1" s="1"/>
  <c r="AA160" i="1" s="1"/>
  <c r="V11" i="1"/>
  <c r="W11" i="1" s="1"/>
  <c r="V7" i="1"/>
  <c r="W7" i="1" s="1"/>
  <c r="V83" i="1"/>
  <c r="W83" i="1" s="1"/>
  <c r="V5" i="1"/>
  <c r="W5" i="1" s="1"/>
  <c r="V59" i="1"/>
  <c r="W59" i="1" s="1"/>
  <c r="V71" i="1"/>
  <c r="W71" i="1" s="1"/>
  <c r="V31" i="1"/>
  <c r="W31" i="1" s="1"/>
  <c r="V161" i="1"/>
  <c r="W161" i="1" s="1"/>
  <c r="V133" i="1"/>
  <c r="W133" i="1" s="1"/>
  <c r="V149" i="1"/>
  <c r="W149" i="1" s="1"/>
  <c r="V144" i="1"/>
  <c r="W144" i="1" s="1"/>
  <c r="V124" i="1"/>
  <c r="W124" i="1" s="1"/>
  <c r="V22" i="1"/>
  <c r="W22" i="1" s="1"/>
  <c r="V102" i="1"/>
  <c r="W102" i="1" s="1"/>
  <c r="W36" i="1"/>
  <c r="V78" i="1"/>
  <c r="W78" i="1" s="1"/>
  <c r="V125" i="1"/>
  <c r="W125" i="1" s="1"/>
  <c r="V128" i="1"/>
  <c r="W128" i="1" s="1"/>
  <c r="V137" i="1"/>
  <c r="W137" i="1" s="1"/>
  <c r="V120" i="1"/>
  <c r="W120" i="1" s="1"/>
  <c r="V139" i="1"/>
  <c r="W139" i="1" s="1"/>
  <c r="V147" i="1"/>
  <c r="W147" i="1" s="1"/>
  <c r="V163" i="1"/>
  <c r="W163" i="1" s="1"/>
  <c r="V119" i="1"/>
  <c r="W119" i="1" s="1"/>
  <c r="V135" i="1"/>
  <c r="W135" i="1" s="1"/>
  <c r="V122" i="1"/>
  <c r="W122" i="1" s="1"/>
  <c r="V126" i="1"/>
  <c r="W126" i="1" s="1"/>
  <c r="V138" i="1"/>
  <c r="W138" i="1" s="1"/>
  <c r="V146" i="1"/>
  <c r="W146" i="1" s="1"/>
  <c r="V154" i="1"/>
  <c r="W154" i="1" s="1"/>
  <c r="V158" i="1"/>
  <c r="W158" i="1" s="1"/>
  <c r="V21" i="1"/>
  <c r="W21" i="1" s="1"/>
  <c r="V57" i="1"/>
  <c r="W57" i="1" s="1"/>
  <c r="V89" i="1"/>
  <c r="W89" i="1" s="1"/>
  <c r="L165" i="1"/>
  <c r="K115" i="1"/>
  <c r="L74" i="1"/>
  <c r="L8" i="1"/>
  <c r="K165" i="1"/>
  <c r="W100" i="1" l="1"/>
  <c r="W28" i="1"/>
  <c r="W52" i="1"/>
  <c r="W60" i="1"/>
  <c r="W24" i="1"/>
  <c r="W56" i="1"/>
  <c r="W92" i="1"/>
  <c r="U165" i="1"/>
  <c r="W68" i="1"/>
  <c r="W76" i="1"/>
  <c r="W44" i="1"/>
  <c r="Y119" i="1"/>
  <c r="Z119" i="1" s="1"/>
  <c r="AA119" i="1" s="1"/>
  <c r="Y104" i="1"/>
  <c r="Z104" i="1" s="1"/>
  <c r="Y96" i="1"/>
  <c r="Z96" i="1" s="1"/>
  <c r="Y88" i="1"/>
  <c r="Z88" i="1" s="1"/>
  <c r="Y80" i="1"/>
  <c r="Z80" i="1" s="1"/>
  <c r="Y48" i="1"/>
  <c r="Z48" i="1" s="1"/>
  <c r="Y24" i="1"/>
  <c r="Z24" i="1" s="1"/>
  <c r="Y147" i="1"/>
  <c r="Z147" i="1" s="1"/>
  <c r="AA147" i="1" s="1"/>
  <c r="X165" i="1"/>
  <c r="Y118" i="1"/>
  <c r="Y103" i="1"/>
  <c r="Z103" i="1" s="1"/>
  <c r="Y79" i="1"/>
  <c r="Z79" i="1" s="1"/>
  <c r="Y35" i="1"/>
  <c r="Z35" i="1" s="1"/>
  <c r="Y154" i="1"/>
  <c r="Z154" i="1" s="1"/>
  <c r="AA154" i="1" s="1"/>
  <c r="Y106" i="1"/>
  <c r="Z106" i="1" s="1"/>
  <c r="Y94" i="1"/>
  <c r="Z94" i="1" s="1"/>
  <c r="Y78" i="1"/>
  <c r="Z78" i="1" s="1"/>
  <c r="Y62" i="1"/>
  <c r="Z62" i="1" s="1"/>
  <c r="Y50" i="1"/>
  <c r="Z50" i="1" s="1"/>
  <c r="Y102" i="1"/>
  <c r="Z102" i="1" s="1"/>
  <c r="Y82" i="1"/>
  <c r="Z82" i="1" s="1"/>
  <c r="Y58" i="1"/>
  <c r="Z58" i="1" s="1"/>
  <c r="Y38" i="1"/>
  <c r="Z38" i="1" s="1"/>
  <c r="Y122" i="1"/>
  <c r="Z122" i="1" s="1"/>
  <c r="AA122" i="1" s="1"/>
  <c r="U8" i="1"/>
  <c r="V8" i="1" s="1"/>
  <c r="X8" i="1"/>
  <c r="Y8" i="1" s="1"/>
  <c r="Z8" i="1" s="1"/>
  <c r="U74" i="1"/>
  <c r="V74" i="1" s="1"/>
  <c r="W74" i="1" s="1"/>
  <c r="X74" i="1"/>
  <c r="Y108" i="1"/>
  <c r="Z108" i="1" s="1"/>
  <c r="Y92" i="1"/>
  <c r="Z92" i="1" s="1"/>
  <c r="Y84" i="1"/>
  <c r="Z84" i="1" s="1"/>
  <c r="Y76" i="1"/>
  <c r="Z76" i="1" s="1"/>
  <c r="Y68" i="1"/>
  <c r="Z68" i="1" s="1"/>
  <c r="Y60" i="1"/>
  <c r="Z60" i="1" s="1"/>
  <c r="Y52" i="1"/>
  <c r="Z52" i="1" s="1"/>
  <c r="Y44" i="1"/>
  <c r="Z44" i="1" s="1"/>
  <c r="Y20" i="1"/>
  <c r="Z20" i="1" s="1"/>
  <c r="Y151" i="1"/>
  <c r="Z151" i="1" s="1"/>
  <c r="AA151" i="1" s="1"/>
  <c r="Y107" i="1"/>
  <c r="Z107" i="1" s="1"/>
  <c r="Y67" i="1"/>
  <c r="Z67" i="1" s="1"/>
  <c r="Y23" i="1"/>
  <c r="Z23" i="1" s="1"/>
  <c r="Y142" i="1"/>
  <c r="Z142" i="1" s="1"/>
  <c r="AA142" i="1" s="1"/>
  <c r="Y114" i="1"/>
  <c r="Z114" i="1" s="1"/>
  <c r="Y98" i="1"/>
  <c r="Z98" i="1" s="1"/>
  <c r="Y86" i="1"/>
  <c r="Z86" i="1" s="1"/>
  <c r="Y66" i="1"/>
  <c r="Z66" i="1" s="1"/>
  <c r="Y54" i="1"/>
  <c r="Z54" i="1" s="1"/>
  <c r="Y42" i="1"/>
  <c r="Z42" i="1" s="1"/>
  <c r="Y90" i="1"/>
  <c r="Z90" i="1" s="1"/>
  <c r="Y70" i="1"/>
  <c r="Z70" i="1" s="1"/>
  <c r="Y46" i="1"/>
  <c r="Z46" i="1" s="1"/>
  <c r="Y5" i="1"/>
  <c r="Y134" i="1"/>
  <c r="Z134" i="1" s="1"/>
  <c r="AA134" i="1" s="1"/>
  <c r="Y150" i="1"/>
  <c r="Z150" i="1" s="1"/>
  <c r="AA150" i="1" s="1"/>
  <c r="Y100" i="1"/>
  <c r="Z100" i="1" s="1"/>
  <c r="K166" i="1"/>
  <c r="W9" i="1"/>
  <c r="W165" i="1"/>
  <c r="AA3" i="1" s="1"/>
  <c r="V165" i="1"/>
  <c r="L115" i="1"/>
  <c r="L166" i="1" s="1"/>
  <c r="G165" i="1"/>
  <c r="G115" i="1"/>
  <c r="U115" i="1" l="1"/>
  <c r="U166" i="1" s="1"/>
  <c r="V115" i="1"/>
  <c r="V166" i="1" s="1"/>
  <c r="W8" i="1"/>
  <c r="W115" i="1" s="1"/>
  <c r="W166" i="1" s="1"/>
  <c r="Y74" i="1"/>
  <c r="Z74" i="1" s="1"/>
  <c r="Y165" i="1"/>
  <c r="Z5" i="1"/>
  <c r="Z118" i="1"/>
  <c r="G166" i="1"/>
  <c r="Z165" i="1" l="1"/>
  <c r="AA118" i="1"/>
  <c r="AA165" i="1" s="1"/>
  <c r="Y115" i="1"/>
  <c r="Y166" i="1" s="1"/>
  <c r="X115" i="1"/>
  <c r="X166" i="1" s="1"/>
  <c r="Z115" i="1"/>
  <c r="Z175" i="1" l="1"/>
  <c r="Z166" i="1"/>
  <c r="Z174" i="1" l="1"/>
  <c r="Z177" i="1"/>
  <c r="Z176" i="1"/>
  <c r="Z178" i="1" l="1"/>
</calcChain>
</file>

<file path=xl/sharedStrings.xml><?xml version="1.0" encoding="utf-8"?>
<sst xmlns="http://schemas.openxmlformats.org/spreadsheetml/2006/main" count="517" uniqueCount="157">
  <si>
    <t>S. No.</t>
  </si>
  <si>
    <t>Particulars of the Buildings</t>
  </si>
  <si>
    <t>Zone</t>
  </si>
  <si>
    <t>Type of Roof</t>
  </si>
  <si>
    <t>Usage</t>
  </si>
  <si>
    <t>No. of Building</t>
  </si>
  <si>
    <t>Administration Main Building</t>
  </si>
  <si>
    <t>RCC G/F</t>
  </si>
  <si>
    <t>RCC 1/F</t>
  </si>
  <si>
    <t>RCC</t>
  </si>
  <si>
    <t>GI Sheets</t>
  </si>
  <si>
    <t>Office</t>
  </si>
  <si>
    <t>Parking - 1</t>
  </si>
  <si>
    <t>Parking - 2</t>
  </si>
  <si>
    <t>Parking - 3</t>
  </si>
  <si>
    <t>Parking - 4</t>
  </si>
  <si>
    <t>Parking - 5</t>
  </si>
  <si>
    <t>Sub Station - 5</t>
  </si>
  <si>
    <t>GI Sheet (R )</t>
  </si>
  <si>
    <t>GI Sheet (L )</t>
  </si>
  <si>
    <t>Industry</t>
  </si>
  <si>
    <t>Others</t>
  </si>
  <si>
    <t>Central Canteen &amp; First Aid (New)</t>
  </si>
  <si>
    <t>Electrial &amp; Instrumentation (New)</t>
  </si>
  <si>
    <t>Hotel &amp; Hospital</t>
  </si>
  <si>
    <t>Store</t>
  </si>
  <si>
    <t>Mechanical Instrumentation</t>
  </si>
  <si>
    <t>Ware House</t>
  </si>
  <si>
    <t>Pump House</t>
  </si>
  <si>
    <t>Godown</t>
  </si>
  <si>
    <t>Pump House Control RoomCapacity Tanks</t>
  </si>
  <si>
    <t>Pump house open plant</t>
  </si>
  <si>
    <t>Water Analyzer room</t>
  </si>
  <si>
    <t>Chemical House</t>
  </si>
  <si>
    <t>Open plant</t>
  </si>
  <si>
    <t>Analyzer room</t>
  </si>
  <si>
    <t>Water Block Control Room</t>
  </si>
  <si>
    <t>Water Block Sub Station</t>
  </si>
  <si>
    <t>Fire Station</t>
  </si>
  <si>
    <t>Main Gate Security House</t>
  </si>
  <si>
    <t>Truck Entry Out Gate Security Room</t>
  </si>
  <si>
    <t>Railway Loding Building ( D &amp; T)</t>
  </si>
  <si>
    <t>Weight Bridge</t>
  </si>
  <si>
    <t>Bags Control room loading point</t>
  </si>
  <si>
    <t>Bagage Control room Building</t>
  </si>
  <si>
    <t>Bagage Belt Area</t>
  </si>
  <si>
    <t>Urea Silo House</t>
  </si>
  <si>
    <t>Bagging Control room Office</t>
  </si>
  <si>
    <t>cooling tower</t>
  </si>
  <si>
    <t>Urea Plant</t>
  </si>
  <si>
    <t>Sub station - 2 &amp; 3</t>
  </si>
  <si>
    <t>RCC (Parking)</t>
  </si>
  <si>
    <t>GI Sheets-1</t>
  </si>
  <si>
    <t>GI Sheets-2</t>
  </si>
  <si>
    <t>GI Sheet</t>
  </si>
  <si>
    <t>ACC G/F</t>
  </si>
  <si>
    <t>RCC 2/F</t>
  </si>
  <si>
    <t>RCC 3/F</t>
  </si>
  <si>
    <t>RCC 4/F</t>
  </si>
  <si>
    <t>Sub station - 1</t>
  </si>
  <si>
    <t>DG Shed</t>
  </si>
  <si>
    <t>Switch Yard</t>
  </si>
  <si>
    <t>SS-I (Sub Station) - 1</t>
  </si>
  <si>
    <t>DEN Switch Yard</t>
  </si>
  <si>
    <t>MCR Building</t>
  </si>
  <si>
    <t>GSPL India Transco Ltd</t>
  </si>
  <si>
    <t>Sub Station - 4</t>
  </si>
  <si>
    <t>GI sheets</t>
  </si>
  <si>
    <t>Township main entrance security room</t>
  </si>
  <si>
    <t>C Type Qtrs</t>
  </si>
  <si>
    <t>Indian house</t>
  </si>
  <si>
    <t>D Type Qtrs</t>
  </si>
  <si>
    <t>D Type Car Shed</t>
  </si>
  <si>
    <t>D Type Servent Qtrs</t>
  </si>
  <si>
    <t>GM Qtr</t>
  </si>
  <si>
    <t>GM Qtr Car Shed</t>
  </si>
  <si>
    <t>GM Server Qtr</t>
  </si>
  <si>
    <t>GM Ground Room</t>
  </si>
  <si>
    <t>Township VIP Guest House</t>
  </si>
  <si>
    <t>VIP Guest house Secuirty Room</t>
  </si>
  <si>
    <t>GM-II Qtr</t>
  </si>
  <si>
    <t>GM-II Qtr Car Shed</t>
  </si>
  <si>
    <t>GM-II Qtr Security Room</t>
  </si>
  <si>
    <t>GM-II Qtr Ground Room</t>
  </si>
  <si>
    <t>B Type Qtrs</t>
  </si>
  <si>
    <t>School</t>
  </si>
  <si>
    <t>II</t>
  </si>
  <si>
    <t>RCC Posh</t>
  </si>
  <si>
    <t>Residential</t>
  </si>
  <si>
    <t>Civil Office</t>
  </si>
  <si>
    <t>Shopping Complex</t>
  </si>
  <si>
    <t>Township Sub Station</t>
  </si>
  <si>
    <t>Guest House</t>
  </si>
  <si>
    <t>Township main entrance Sub Station</t>
  </si>
  <si>
    <t>Drivers Rest Hall Room (New)</t>
  </si>
  <si>
    <t>STP (Sewerage Treatment Plant)</t>
  </si>
  <si>
    <t>RCC (New)</t>
  </si>
  <si>
    <t>ACC Sheet</t>
  </si>
  <si>
    <t>Shop</t>
  </si>
  <si>
    <t>Residence</t>
  </si>
  <si>
    <t>Length
(in mt.)</t>
  </si>
  <si>
    <t>Width
(in mt.)</t>
  </si>
  <si>
    <t>Plinth Area
(in sq. mt.)</t>
  </si>
  <si>
    <t>Plinth Area
(in sq. ft.)</t>
  </si>
  <si>
    <t>Year of Construction</t>
  </si>
  <si>
    <t>Year of Valuation</t>
  </si>
  <si>
    <t>Economic Life 
(in Yrs.)</t>
  </si>
  <si>
    <t>Age
 (in Yrs.)</t>
  </si>
  <si>
    <t>Salvage Value</t>
  </si>
  <si>
    <t>Depreciation</t>
  </si>
  <si>
    <t>Gross Replacement Value</t>
  </si>
  <si>
    <t>Depeciation</t>
  </si>
  <si>
    <t>Depreciated Replacement Value</t>
  </si>
  <si>
    <t>Height
(in mt.)</t>
  </si>
  <si>
    <t>Township</t>
  </si>
  <si>
    <t>Building valuation of M/s Ramagundam Fertilizers &amp; Chemicals Ltd., Ramagundam, Telangana.</t>
  </si>
  <si>
    <t>Factory Unit</t>
  </si>
  <si>
    <t>TOTAL</t>
  </si>
  <si>
    <t>Central Laboratory</t>
  </si>
  <si>
    <t>CPP -Gas Turbine Generator shed</t>
  </si>
  <si>
    <t>Nitrogen plant</t>
  </si>
  <si>
    <t>Ammonia urea sump</t>
  </si>
  <si>
    <t>Ammonia plant - Compressor shed</t>
  </si>
  <si>
    <t>Ammonia storage</t>
  </si>
  <si>
    <t>TOTAL (Industry and Township)</t>
  </si>
  <si>
    <t>Plinth Area Rate 
(per sq. ft.)</t>
  </si>
  <si>
    <t>Type of Construction</t>
  </si>
  <si>
    <t>Length
(in km.)</t>
  </si>
  <si>
    <t>Rubble masonry  &amp; Barbed wire</t>
  </si>
  <si>
    <t>Running rate
(per mt.)</t>
  </si>
  <si>
    <t>Roads</t>
  </si>
  <si>
    <t>Drains</t>
  </si>
  <si>
    <t>Prilling Tower</t>
  </si>
  <si>
    <t>Land</t>
  </si>
  <si>
    <t>Total</t>
  </si>
  <si>
    <t>`</t>
  </si>
  <si>
    <t>Railway Paltform</t>
  </si>
  <si>
    <t>Swimming Pool</t>
  </si>
  <si>
    <t>-</t>
  </si>
  <si>
    <t>Serial No.</t>
  </si>
  <si>
    <t>Location</t>
  </si>
  <si>
    <t>Factory Boundary 
wall</t>
  </si>
  <si>
    <t>Township Boundary 
wall</t>
  </si>
  <si>
    <t>Charges for 
fittings and fixtures</t>
  </si>
  <si>
    <t>Charges for 
services(elec, sewerage etc.)</t>
  </si>
  <si>
    <t>Charges for 
internal &amp; external dev.</t>
  </si>
  <si>
    <t>Plinth Area Rate
(per sq.ft.)</t>
  </si>
  <si>
    <t xml:space="preserve"> Depreciated Replacement Value</t>
  </si>
  <si>
    <t>Notes</t>
  </si>
  <si>
    <t>1. We have considered the building area from building sheet shared from client's end</t>
  </si>
  <si>
    <t>4. We have given 20% premium on residential buildings, since all the buildings has been refurbished recently, thereby increase in economic life by 15-20 Years</t>
  </si>
  <si>
    <t xml:space="preserve">2. Building valuation has been done as per Cost Replacement method. </t>
  </si>
  <si>
    <t>3. However, we have calculated the Depreciated Replacement Cost of Roads, Drains, Prilling Tower, Railway Platform and Swimming Pool by Construction Cost Index method. The details of these structures has not been given in building sheet.</t>
  </si>
  <si>
    <t>Revised Depeciated Replacement Value (considering additional 
Premium @ 20%)</t>
  </si>
  <si>
    <t>Round up</t>
  </si>
  <si>
    <t>RV</t>
  </si>
  <si>
    <t>DSV</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</si>
</sst>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_);_(* \(#,##0\);_(* &quot;-&quot;??_);_(@_)"/>
    <numFmt numFmtId="166" formatCode="0.000"/>
    <numFmt numFmtId="167" formatCode="_ * #,##0_ ;_ * \-#,##0_ ;_ * &quot;-&quot;??_ ;_ @_ "/>
  </numFmts>
  <fonts count="4" x14ac:knownFonts="1">
    <font>
      <sz val="11"/>
      <color theme="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s>
  <fills count="10">
    <fill>
      <patternFill patternType="none"/>
    </fill>
    <fill>
      <patternFill patternType="gray125"/>
    </fill>
    <fill>
      <patternFill patternType="solid">
        <fgColor rgb="FF00206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s>
  <cellStyleXfs count="2">
    <xf numFmtId="0" fontId="0" fillId="0" borderId="0"/>
    <xf numFmtId="43" fontId="2" fillId="0" borderId="0" applyFont="0" applyFill="0" applyBorder="0" applyAlignment="0" applyProtection="0"/>
  </cellStyleXfs>
  <cellXfs count="83">
    <xf numFmtId="0" fontId="0" fillId="0" borderId="0" xfId="0"/>
    <xf numFmtId="0" fontId="0" fillId="0" borderId="0" xfId="0" applyAlignment="1">
      <alignment horizontal="center"/>
    </xf>
    <xf numFmtId="4" fontId="0" fillId="0" borderId="0" xfId="0" applyNumberFormat="1"/>
    <xf numFmtId="0" fontId="1" fillId="0" borderId="0" xfId="0" applyFont="1" applyAlignment="1">
      <alignment horizontal="center" vertical="top" wrapText="1"/>
    </xf>
    <xf numFmtId="0" fontId="0" fillId="0" borderId="0" xfId="0" applyAlignment="1">
      <alignment horizontal="center" vertical="center"/>
    </xf>
    <xf numFmtId="1" fontId="3" fillId="2" borderId="1" xfId="0" applyNumberFormat="1"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165" fontId="3" fillId="2" borderId="1" xfId="1" applyNumberFormat="1" applyFont="1" applyFill="1" applyBorder="1" applyAlignment="1">
      <alignment horizontal="center" vertical="center" wrapText="1"/>
    </xf>
    <xf numFmtId="166" fontId="3" fillId="2" borderId="1" xfId="1" applyNumberFormat="1" applyFont="1" applyFill="1" applyBorder="1" applyAlignment="1">
      <alignment horizontal="center" vertical="center" wrapText="1"/>
    </xf>
    <xf numFmtId="0" fontId="0" fillId="4" borderId="0" xfId="0" applyFill="1"/>
    <xf numFmtId="0" fontId="1" fillId="5" borderId="1" xfId="0" applyFont="1" applyFill="1" applyBorder="1" applyAlignment="1">
      <alignment horizontal="center" vertical="center"/>
    </xf>
    <xf numFmtId="167" fontId="0" fillId="0" borderId="1" xfId="1" applyNumberFormat="1" applyFont="1" applyBorder="1" applyAlignment="1">
      <alignment horizontal="center" vertical="center"/>
    </xf>
    <xf numFmtId="3" fontId="1" fillId="5" borderId="1" xfId="0" applyNumberFormat="1" applyFont="1" applyFill="1" applyBorder="1" applyAlignment="1">
      <alignment horizontal="center" vertical="center"/>
    </xf>
    <xf numFmtId="0" fontId="0" fillId="5" borderId="1" xfId="0" applyFill="1" applyBorder="1" applyAlignment="1">
      <alignment horizontal="center" vertical="center"/>
    </xf>
    <xf numFmtId="43" fontId="0" fillId="0" borderId="1" xfId="1" applyFont="1" applyBorder="1" applyAlignment="1">
      <alignment horizontal="center" vertical="center"/>
    </xf>
    <xf numFmtId="4" fontId="0" fillId="5" borderId="1" xfId="0" applyNumberFormat="1" applyFill="1" applyBorder="1" applyAlignment="1">
      <alignment horizontal="center" vertical="center"/>
    </xf>
    <xf numFmtId="166" fontId="3" fillId="0" borderId="0" xfId="1" applyNumberFormat="1" applyFont="1" applyFill="1" applyBorder="1" applyAlignment="1">
      <alignment horizontal="center" vertical="center" wrapText="1"/>
    </xf>
    <xf numFmtId="165" fontId="3" fillId="0" borderId="0" xfId="1" applyNumberFormat="1" applyFont="1" applyFill="1" applyBorder="1" applyAlignment="1">
      <alignment horizontal="center" vertical="center" wrapText="1"/>
    </xf>
    <xf numFmtId="0" fontId="1" fillId="0" borderId="0" xfId="0" applyFont="1" applyAlignment="1">
      <alignment wrapText="1"/>
    </xf>
    <xf numFmtId="167" fontId="1" fillId="0" borderId="0" xfId="0" applyNumberFormat="1" applyFont="1"/>
    <xf numFmtId="167" fontId="0" fillId="0" borderId="1" xfId="1" applyNumberFormat="1" applyFont="1" applyFill="1" applyBorder="1" applyAlignment="1">
      <alignment horizontal="center" vertical="center"/>
    </xf>
    <xf numFmtId="43" fontId="0" fillId="0" borderId="1" xfId="1" applyFont="1" applyFill="1" applyBorder="1" applyAlignment="1">
      <alignment horizontal="center" vertical="center"/>
    </xf>
    <xf numFmtId="167" fontId="0" fillId="0" borderId="0" xfId="1" applyNumberFormat="1" applyFont="1"/>
    <xf numFmtId="167" fontId="3" fillId="2" borderId="1" xfId="1" applyNumberFormat="1" applyFont="1" applyFill="1" applyBorder="1" applyAlignment="1">
      <alignment horizontal="center" vertical="center" wrapText="1"/>
    </xf>
    <xf numFmtId="167" fontId="1" fillId="8" borderId="1" xfId="1" applyNumberFormat="1" applyFont="1" applyFill="1" applyBorder="1" applyAlignment="1">
      <alignment horizontal="center" vertical="center"/>
    </xf>
    <xf numFmtId="167" fontId="0" fillId="0" borderId="0" xfId="0" applyNumberFormat="1"/>
    <xf numFmtId="0" fontId="0" fillId="0" borderId="1" xfId="0" applyBorder="1" applyAlignment="1">
      <alignment horizontal="center" vertical="center"/>
    </xf>
    <xf numFmtId="165" fontId="3" fillId="2" borderId="10" xfId="1" applyNumberFormat="1" applyFont="1" applyFill="1" applyBorder="1" applyAlignment="1">
      <alignment horizontal="center" vertical="center" wrapText="1"/>
    </xf>
    <xf numFmtId="43" fontId="0" fillId="0" borderId="0" xfId="0" applyNumberFormat="1"/>
    <xf numFmtId="43" fontId="1" fillId="0" borderId="0" xfId="0" applyNumberFormat="1" applyFont="1"/>
    <xf numFmtId="0" fontId="0" fillId="0" borderId="0" xfId="0" applyAlignment="1">
      <alignment wrapText="1"/>
    </xf>
    <xf numFmtId="0" fontId="0" fillId="7" borderId="1" xfId="0" applyFill="1" applyBorder="1" applyAlignment="1">
      <alignment vertical="center"/>
    </xf>
    <xf numFmtId="0" fontId="0" fillId="0" borderId="1" xfId="0" applyBorder="1" applyAlignment="1"/>
    <xf numFmtId="0" fontId="0" fillId="0" borderId="1" xfId="0" applyBorder="1" applyAlignment="1">
      <alignment wrapText="1"/>
    </xf>
    <xf numFmtId="0" fontId="0" fillId="0" borderId="1" xfId="0" applyBorder="1" applyAlignment="1">
      <alignment horizontal="center" vertical="center" wrapText="1"/>
    </xf>
    <xf numFmtId="10" fontId="0" fillId="0" borderId="1" xfId="1" applyNumberFormat="1" applyFont="1" applyBorder="1" applyAlignment="1">
      <alignment horizontal="center" vertical="center"/>
    </xf>
    <xf numFmtId="0" fontId="0" fillId="0" borderId="1" xfId="0" applyBorder="1"/>
    <xf numFmtId="4" fontId="0" fillId="0" borderId="1" xfId="0" applyNumberFormat="1" applyBorder="1"/>
    <xf numFmtId="167" fontId="1" fillId="5" borderId="1" xfId="0" applyNumberFormat="1" applyFont="1" applyFill="1" applyBorder="1" applyAlignment="1">
      <alignment horizontal="center" vertical="center"/>
    </xf>
    <xf numFmtId="4" fontId="1" fillId="5" borderId="1" xfId="0" applyNumberFormat="1" applyFont="1" applyFill="1" applyBorder="1"/>
    <xf numFmtId="0" fontId="1" fillId="5" borderId="1" xfId="0" applyFont="1" applyFill="1" applyBorder="1"/>
    <xf numFmtId="167" fontId="1" fillId="5" borderId="1" xfId="0" applyNumberFormat="1" applyFont="1" applyFill="1" applyBorder="1"/>
    <xf numFmtId="0" fontId="0" fillId="0" borderId="1" xfId="0" applyFill="1" applyBorder="1" applyAlignment="1">
      <alignment horizontal="center" vertical="center"/>
    </xf>
    <xf numFmtId="0" fontId="0" fillId="0" borderId="1" xfId="0" applyFill="1" applyBorder="1" applyAlignment="1">
      <alignment horizontal="center" vertical="center"/>
    </xf>
    <xf numFmtId="3" fontId="0" fillId="0" borderId="1" xfId="0" applyNumberFormat="1" applyFill="1" applyBorder="1" applyAlignment="1">
      <alignment horizontal="center" vertical="center"/>
    </xf>
    <xf numFmtId="4" fontId="0" fillId="0" borderId="1" xfId="0" applyNumberFormat="1" applyFill="1" applyBorder="1" applyAlignment="1">
      <alignment horizontal="center" vertical="center"/>
    </xf>
    <xf numFmtId="9" fontId="0" fillId="0" borderId="1" xfId="0" applyNumberFormat="1" applyFill="1" applyBorder="1" applyAlignment="1">
      <alignment horizontal="center" vertical="center"/>
    </xf>
    <xf numFmtId="167" fontId="0" fillId="0" borderId="1" xfId="1" applyNumberFormat="1" applyFont="1" applyFill="1" applyBorder="1"/>
    <xf numFmtId="167" fontId="0" fillId="0" borderId="1" xfId="0" applyNumberFormat="1" applyFill="1" applyBorder="1"/>
    <xf numFmtId="0" fontId="0" fillId="0" borderId="7" xfId="0" applyFill="1" applyBorder="1" applyAlignment="1">
      <alignment horizontal="center" vertical="center"/>
    </xf>
    <xf numFmtId="3" fontId="0" fillId="0" borderId="1" xfId="1" applyNumberFormat="1" applyFont="1" applyFill="1" applyBorder="1" applyAlignment="1">
      <alignment horizontal="center" vertical="center"/>
    </xf>
    <xf numFmtId="0" fontId="0" fillId="0" borderId="0" xfId="0" applyAlignment="1">
      <alignment horizontal="left"/>
    </xf>
    <xf numFmtId="0" fontId="1" fillId="6" borderId="5" xfId="0" applyFont="1" applyFill="1" applyBorder="1" applyAlignment="1">
      <alignment horizontal="center" vertical="center"/>
    </xf>
    <xf numFmtId="4" fontId="1" fillId="6" borderId="5" xfId="0" applyNumberFormat="1" applyFont="1" applyFill="1" applyBorder="1" applyAlignment="1">
      <alignment horizontal="center" vertical="center"/>
    </xf>
    <xf numFmtId="167" fontId="1" fillId="6" borderId="5" xfId="1" applyNumberFormat="1" applyFont="1" applyFill="1" applyBorder="1" applyAlignment="1">
      <alignment horizontal="center" vertical="center"/>
    </xf>
    <xf numFmtId="3" fontId="1" fillId="6" borderId="5" xfId="0" applyNumberFormat="1" applyFont="1" applyFill="1" applyBorder="1" applyAlignment="1">
      <alignment horizontal="center" vertical="center"/>
    </xf>
    <xf numFmtId="0" fontId="1" fillId="5" borderId="2" xfId="0" applyFont="1" applyFill="1" applyBorder="1" applyAlignment="1">
      <alignment horizontal="center"/>
    </xf>
    <xf numFmtId="0" fontId="1" fillId="5" borderId="3" xfId="0" applyFont="1" applyFill="1" applyBorder="1" applyAlignment="1">
      <alignment horizontal="center"/>
    </xf>
    <xf numFmtId="0" fontId="1" fillId="5" borderId="4" xfId="0" applyFont="1" applyFill="1" applyBorder="1" applyAlignment="1">
      <alignment horizontal="center"/>
    </xf>
    <xf numFmtId="0" fontId="0" fillId="0" borderId="1" xfId="0" applyBorder="1" applyAlignment="1">
      <alignment horizontal="left"/>
    </xf>
    <xf numFmtId="0" fontId="0" fillId="0" borderId="1" xfId="0" applyBorder="1" applyAlignment="1">
      <alignment horizontal="left" wrapText="1"/>
    </xf>
    <xf numFmtId="0" fontId="1" fillId="3"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6" borderId="5" xfId="0" applyFont="1" applyFill="1" applyBorder="1" applyAlignment="1">
      <alignment horizontal="center" vertical="center"/>
    </xf>
    <xf numFmtId="0" fontId="0" fillId="0" borderId="5"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1" fillId="5" borderId="4" xfId="0" applyFont="1" applyFill="1" applyBorder="1" applyAlignment="1">
      <alignment horizontal="center" vertical="center"/>
    </xf>
    <xf numFmtId="0" fontId="0" fillId="0" borderId="1" xfId="0" applyFill="1" applyBorder="1" applyAlignment="1">
      <alignment horizontal="center" vertical="center"/>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1" fillId="5" borderId="8" xfId="0" applyFont="1" applyFill="1" applyBorder="1" applyAlignment="1">
      <alignment horizontal="center" vertical="center"/>
    </xf>
    <xf numFmtId="0" fontId="1" fillId="5" borderId="9" xfId="0" applyFont="1" applyFill="1" applyBorder="1" applyAlignment="1">
      <alignment horizontal="center" vertical="center"/>
    </xf>
    <xf numFmtId="0" fontId="1" fillId="5" borderId="11" xfId="0" applyFont="1" applyFill="1" applyBorder="1" applyAlignment="1">
      <alignment horizontal="center" vertical="center"/>
    </xf>
    <xf numFmtId="0" fontId="1" fillId="5" borderId="7" xfId="0" applyFont="1" applyFill="1" applyBorder="1" applyAlignment="1">
      <alignment horizontal="center" vertical="center"/>
    </xf>
    <xf numFmtId="4" fontId="0" fillId="5" borderId="7" xfId="0" applyNumberFormat="1" applyFill="1" applyBorder="1" applyAlignment="1">
      <alignment horizontal="center" vertical="center"/>
    </xf>
    <xf numFmtId="3" fontId="1" fillId="5" borderId="7" xfId="0" applyNumberFormat="1" applyFont="1" applyFill="1" applyBorder="1" applyAlignment="1">
      <alignment horizontal="center" vertical="center"/>
    </xf>
    <xf numFmtId="0" fontId="0" fillId="5" borderId="7" xfId="0" applyFill="1" applyBorder="1" applyAlignment="1">
      <alignment horizontal="center" vertical="center"/>
    </xf>
    <xf numFmtId="167" fontId="1" fillId="8" borderId="7" xfId="1" applyNumberFormat="1" applyFont="1" applyFill="1" applyBorder="1" applyAlignment="1">
      <alignment horizontal="center" vertical="center"/>
    </xf>
    <xf numFmtId="43" fontId="0" fillId="0" borderId="1" xfId="0" applyNumberFormat="1" applyFill="1" applyBorder="1"/>
    <xf numFmtId="43" fontId="1" fillId="8" borderId="1" xfId="0" applyNumberFormat="1" applyFont="1" applyFill="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84"/>
  <sheetViews>
    <sheetView tabSelected="1" topLeftCell="L167" zoomScaleNormal="100" workbookViewId="0">
      <selection activeCell="Z184" sqref="Y184:Z184"/>
    </sheetView>
  </sheetViews>
  <sheetFormatPr defaultRowHeight="15" x14ac:dyDescent="0.25"/>
  <cols>
    <col min="1" max="1" width="9.140625" customWidth="1"/>
    <col min="2" max="2" width="9.140625" style="1"/>
    <col min="3" max="3" width="33.42578125" customWidth="1"/>
    <col min="4" max="4" width="13.7109375" customWidth="1"/>
    <col min="5" max="5" width="14.5703125" customWidth="1"/>
    <col min="6" max="6" width="15.5703125" customWidth="1"/>
    <col min="7" max="7" width="9.140625" style="4" customWidth="1"/>
    <col min="8" max="8" width="13.140625" style="2" customWidth="1"/>
    <col min="9" max="9" width="12.28515625" style="2" customWidth="1"/>
    <col min="10" max="10" width="11.28515625" style="2" customWidth="1"/>
    <col min="11" max="11" width="11.5703125" style="2" customWidth="1"/>
    <col min="12" max="12" width="12.5703125" customWidth="1"/>
    <col min="13" max="13" width="12.7109375" customWidth="1"/>
    <col min="14" max="14" width="12.140625" customWidth="1"/>
    <col min="15" max="15" width="11.85546875" customWidth="1"/>
    <col min="16" max="16" width="14.85546875" customWidth="1"/>
    <col min="17" max="17" width="14" customWidth="1"/>
    <col min="18" max="20" width="13.28515625" customWidth="1"/>
    <col min="21" max="21" width="15.28515625" customWidth="1"/>
    <col min="22" max="22" width="16.85546875" customWidth="1"/>
    <col min="23" max="23" width="15.28515625" customWidth="1"/>
    <col min="24" max="24" width="17" style="22" bestFit="1" customWidth="1"/>
    <col min="25" max="25" width="17.28515625" customWidth="1"/>
    <col min="26" max="26" width="16.85546875" bestFit="1" customWidth="1"/>
    <col min="27" max="27" width="18.42578125" customWidth="1"/>
  </cols>
  <sheetData>
    <row r="1" spans="2:27" x14ac:dyDescent="0.25">
      <c r="S1">
        <f>15000/10.76</f>
        <v>1394.0520446096655</v>
      </c>
    </row>
    <row r="2" spans="2:27" ht="22.5" customHeight="1" x14ac:dyDescent="0.25">
      <c r="B2" s="61" t="s">
        <v>115</v>
      </c>
      <c r="C2" s="61"/>
      <c r="D2" s="61"/>
      <c r="E2" s="61"/>
      <c r="F2" s="61"/>
      <c r="G2" s="61"/>
      <c r="H2" s="61"/>
      <c r="I2" s="61"/>
      <c r="J2" s="61"/>
      <c r="K2" s="61"/>
      <c r="L2" s="61"/>
      <c r="M2" s="61"/>
      <c r="N2" s="61"/>
      <c r="O2" s="61"/>
      <c r="P2" s="61"/>
      <c r="Q2" s="61"/>
      <c r="R2" s="61"/>
      <c r="S2" s="61"/>
      <c r="T2" s="61"/>
      <c r="U2" s="61"/>
      <c r="V2" s="61"/>
      <c r="W2" s="61"/>
      <c r="X2" s="61"/>
      <c r="Y2" s="61"/>
      <c r="Z2" s="61"/>
    </row>
    <row r="3" spans="2:27" ht="14.25" customHeight="1" x14ac:dyDescent="0.25">
      <c r="B3" s="62" t="s">
        <v>116</v>
      </c>
      <c r="C3" s="62"/>
      <c r="D3" s="62"/>
      <c r="E3" s="62"/>
      <c r="F3" s="62"/>
      <c r="G3" s="62"/>
      <c r="H3" s="62"/>
      <c r="I3" s="62"/>
      <c r="J3" s="62"/>
      <c r="K3" s="62"/>
      <c r="L3" s="62"/>
      <c r="M3" s="62"/>
      <c r="N3" s="62"/>
      <c r="O3" s="62"/>
      <c r="P3" s="62"/>
      <c r="Q3" s="62"/>
      <c r="R3" s="62"/>
      <c r="S3" s="62"/>
      <c r="T3" s="62"/>
      <c r="U3" s="62"/>
      <c r="V3" s="62"/>
      <c r="W3" s="62"/>
      <c r="X3" s="62"/>
      <c r="Y3" s="62"/>
      <c r="Z3" s="62"/>
      <c r="AA3">
        <f>1.2*W165</f>
        <v>470082130.79657114</v>
      </c>
    </row>
    <row r="4" spans="2:27" s="3" customFormat="1" ht="63.75" customHeight="1" x14ac:dyDescent="0.25">
      <c r="B4" s="5" t="s">
        <v>0</v>
      </c>
      <c r="C4" s="5" t="s">
        <v>1</v>
      </c>
      <c r="D4" s="5" t="s">
        <v>2</v>
      </c>
      <c r="E4" s="5" t="s">
        <v>3</v>
      </c>
      <c r="F4" s="5" t="s">
        <v>4</v>
      </c>
      <c r="G4" s="5" t="s">
        <v>5</v>
      </c>
      <c r="H4" s="5" t="s">
        <v>100</v>
      </c>
      <c r="I4" s="5" t="s">
        <v>101</v>
      </c>
      <c r="J4" s="5" t="s">
        <v>113</v>
      </c>
      <c r="K4" s="5" t="s">
        <v>102</v>
      </c>
      <c r="L4" s="5" t="s">
        <v>103</v>
      </c>
      <c r="M4" s="5" t="s">
        <v>104</v>
      </c>
      <c r="N4" s="6" t="s">
        <v>105</v>
      </c>
      <c r="O4" s="6" t="s">
        <v>106</v>
      </c>
      <c r="P4" s="6" t="s">
        <v>107</v>
      </c>
      <c r="Q4" s="6" t="s">
        <v>108</v>
      </c>
      <c r="R4" s="8" t="s">
        <v>109</v>
      </c>
      <c r="S4" s="8" t="s">
        <v>125</v>
      </c>
      <c r="T4" s="8" t="s">
        <v>146</v>
      </c>
      <c r="U4" s="7" t="s">
        <v>110</v>
      </c>
      <c r="V4" s="7" t="s">
        <v>111</v>
      </c>
      <c r="W4" s="7" t="s">
        <v>112</v>
      </c>
      <c r="X4" s="23" t="s">
        <v>110</v>
      </c>
      <c r="Y4" s="7" t="s">
        <v>111</v>
      </c>
      <c r="Z4" s="7" t="s">
        <v>147</v>
      </c>
    </row>
    <row r="5" spans="2:27" x14ac:dyDescent="0.25">
      <c r="B5" s="64">
        <v>1</v>
      </c>
      <c r="C5" s="64" t="s">
        <v>6</v>
      </c>
      <c r="D5" s="42"/>
      <c r="E5" s="42" t="s">
        <v>7</v>
      </c>
      <c r="F5" s="42" t="s">
        <v>11</v>
      </c>
      <c r="G5" s="70">
        <v>1</v>
      </c>
      <c r="H5" s="44">
        <v>57</v>
      </c>
      <c r="I5" s="44">
        <v>11.6</v>
      </c>
      <c r="J5" s="45">
        <v>3.67</v>
      </c>
      <c r="K5" s="20">
        <f>I5*H5</f>
        <v>661.19999999999993</v>
      </c>
      <c r="L5" s="20">
        <f>10.76*K5</f>
        <v>7114.5119999999988</v>
      </c>
      <c r="M5" s="42">
        <v>2019</v>
      </c>
      <c r="N5" s="42">
        <v>2024</v>
      </c>
      <c r="O5" s="42">
        <v>60</v>
      </c>
      <c r="P5" s="42">
        <f>N5-M5</f>
        <v>5</v>
      </c>
      <c r="Q5" s="46">
        <v>0.1</v>
      </c>
      <c r="R5" s="21">
        <f>(1-Q5)/O5</f>
        <v>1.5000000000000001E-2</v>
      </c>
      <c r="S5" s="20">
        <v>1500</v>
      </c>
      <c r="T5" s="20">
        <v>2200</v>
      </c>
      <c r="U5" s="20">
        <f>S5*L5</f>
        <v>10671767.999999998</v>
      </c>
      <c r="V5" s="20">
        <f>U5*R5*IF(P5&gt;O5,O5,P5)</f>
        <v>800382.6</v>
      </c>
      <c r="W5" s="20">
        <f>U5-V5</f>
        <v>9871385.3999999985</v>
      </c>
      <c r="X5" s="47">
        <f>T5*L5</f>
        <v>15651926.399999997</v>
      </c>
      <c r="Y5" s="48">
        <f>X5*R5*IF(P5&gt;O5,O5,P5)</f>
        <v>1173894.48</v>
      </c>
      <c r="Z5" s="48">
        <f>X5-Y5</f>
        <v>14478031.919999996</v>
      </c>
    </row>
    <row r="6" spans="2:27" x14ac:dyDescent="0.25">
      <c r="B6" s="66"/>
      <c r="C6" s="66"/>
      <c r="D6" s="42"/>
      <c r="E6" s="42" t="s">
        <v>8</v>
      </c>
      <c r="F6" s="42" t="s">
        <v>11</v>
      </c>
      <c r="G6" s="70"/>
      <c r="H6" s="44">
        <v>57</v>
      </c>
      <c r="I6" s="44">
        <v>11.6</v>
      </c>
      <c r="J6" s="45">
        <v>3.67</v>
      </c>
      <c r="K6" s="20">
        <f t="shared" ref="K6:K68" si="0">I6*H6</f>
        <v>661.19999999999993</v>
      </c>
      <c r="L6" s="20">
        <f t="shared" ref="L6:L68" si="1">10.76*K6</f>
        <v>7114.5119999999988</v>
      </c>
      <c r="M6" s="42">
        <v>2019</v>
      </c>
      <c r="N6" s="42">
        <v>2024</v>
      </c>
      <c r="O6" s="42">
        <v>60</v>
      </c>
      <c r="P6" s="42">
        <f t="shared" ref="P6:P69" si="2">N6-M6</f>
        <v>5</v>
      </c>
      <c r="Q6" s="46">
        <v>0.1</v>
      </c>
      <c r="R6" s="21">
        <f t="shared" ref="R6:R69" si="3">(1-Q6)/O6</f>
        <v>1.5000000000000001E-2</v>
      </c>
      <c r="S6" s="20">
        <v>1500</v>
      </c>
      <c r="T6" s="20">
        <v>2200</v>
      </c>
      <c r="U6" s="20">
        <f t="shared" ref="U6:U69" si="4">S6*L6</f>
        <v>10671767.999999998</v>
      </c>
      <c r="V6" s="20">
        <f t="shared" ref="V6:V69" si="5">U6*R6*IF(P6&gt;O6,O6,P6)</f>
        <v>800382.6</v>
      </c>
      <c r="W6" s="20">
        <f t="shared" ref="W6:W69" si="6">U6-V6</f>
        <v>9871385.3999999985</v>
      </c>
      <c r="X6" s="47">
        <f t="shared" ref="X6:X69" si="7">T6*L6</f>
        <v>15651926.399999997</v>
      </c>
      <c r="Y6" s="48">
        <f t="shared" ref="Y6:Y69" si="8">X6*R6*IF(P6&gt;O6,O6,P6)</f>
        <v>1173894.48</v>
      </c>
      <c r="Z6" s="48">
        <f t="shared" ref="Z6:Z69" si="9">X6-Y6</f>
        <v>14478031.919999996</v>
      </c>
    </row>
    <row r="7" spans="2:27" x14ac:dyDescent="0.25">
      <c r="B7" s="66"/>
      <c r="C7" s="66"/>
      <c r="D7" s="42"/>
      <c r="E7" s="42" t="s">
        <v>7</v>
      </c>
      <c r="F7" s="42" t="s">
        <v>11</v>
      </c>
      <c r="G7" s="70"/>
      <c r="H7" s="44">
        <v>15</v>
      </c>
      <c r="I7" s="44">
        <v>6.9</v>
      </c>
      <c r="J7" s="45">
        <v>3.67</v>
      </c>
      <c r="K7" s="20">
        <f t="shared" si="0"/>
        <v>103.5</v>
      </c>
      <c r="L7" s="20">
        <f t="shared" si="1"/>
        <v>1113.6600000000001</v>
      </c>
      <c r="M7" s="42">
        <v>2019</v>
      </c>
      <c r="N7" s="42">
        <v>2024</v>
      </c>
      <c r="O7" s="42">
        <v>60</v>
      </c>
      <c r="P7" s="42">
        <f t="shared" si="2"/>
        <v>5</v>
      </c>
      <c r="Q7" s="46">
        <v>0.1</v>
      </c>
      <c r="R7" s="21">
        <f t="shared" si="3"/>
        <v>1.5000000000000001E-2</v>
      </c>
      <c r="S7" s="20">
        <v>1500</v>
      </c>
      <c r="T7" s="20">
        <v>2200</v>
      </c>
      <c r="U7" s="20">
        <f t="shared" si="4"/>
        <v>1670490.0000000002</v>
      </c>
      <c r="V7" s="20">
        <f t="shared" si="5"/>
        <v>125286.75000000003</v>
      </c>
      <c r="W7" s="20">
        <f t="shared" si="6"/>
        <v>1545203.2500000002</v>
      </c>
      <c r="X7" s="47">
        <f t="shared" si="7"/>
        <v>2450052</v>
      </c>
      <c r="Y7" s="48">
        <f t="shared" si="8"/>
        <v>183753.90000000002</v>
      </c>
      <c r="Z7" s="48">
        <f t="shared" si="9"/>
        <v>2266298.1</v>
      </c>
    </row>
    <row r="8" spans="2:27" x14ac:dyDescent="0.25">
      <c r="B8" s="66"/>
      <c r="C8" s="66"/>
      <c r="D8" s="42"/>
      <c r="E8" s="42" t="s">
        <v>7</v>
      </c>
      <c r="F8" s="42" t="s">
        <v>11</v>
      </c>
      <c r="G8" s="70"/>
      <c r="H8" s="44">
        <v>57</v>
      </c>
      <c r="I8" s="44">
        <v>11.7</v>
      </c>
      <c r="J8" s="45">
        <v>3.67</v>
      </c>
      <c r="K8" s="20">
        <f t="shared" si="0"/>
        <v>666.9</v>
      </c>
      <c r="L8" s="20">
        <f t="shared" si="1"/>
        <v>7175.8440000000001</v>
      </c>
      <c r="M8" s="42">
        <v>2019</v>
      </c>
      <c r="N8" s="42">
        <v>2024</v>
      </c>
      <c r="O8" s="42">
        <v>60</v>
      </c>
      <c r="P8" s="42">
        <f t="shared" si="2"/>
        <v>5</v>
      </c>
      <c r="Q8" s="46">
        <v>0.1</v>
      </c>
      <c r="R8" s="21">
        <f t="shared" si="3"/>
        <v>1.5000000000000001E-2</v>
      </c>
      <c r="S8" s="20">
        <v>1500</v>
      </c>
      <c r="T8" s="20">
        <v>2200</v>
      </c>
      <c r="U8" s="20">
        <f t="shared" si="4"/>
        <v>10763766</v>
      </c>
      <c r="V8" s="20">
        <f t="shared" si="5"/>
        <v>807282.45000000007</v>
      </c>
      <c r="W8" s="20">
        <f t="shared" si="6"/>
        <v>9956483.5500000007</v>
      </c>
      <c r="X8" s="47">
        <f t="shared" si="7"/>
        <v>15786856.800000001</v>
      </c>
      <c r="Y8" s="48">
        <f t="shared" si="8"/>
        <v>1184014.2600000002</v>
      </c>
      <c r="Z8" s="48">
        <f t="shared" si="9"/>
        <v>14602842.540000001</v>
      </c>
    </row>
    <row r="9" spans="2:27" x14ac:dyDescent="0.25">
      <c r="B9" s="66"/>
      <c r="C9" s="66"/>
      <c r="D9" s="42"/>
      <c r="E9" s="42" t="s">
        <v>8</v>
      </c>
      <c r="F9" s="42" t="s">
        <v>11</v>
      </c>
      <c r="G9" s="70"/>
      <c r="H9" s="44">
        <v>57</v>
      </c>
      <c r="I9" s="44">
        <v>11.7</v>
      </c>
      <c r="J9" s="45">
        <v>3.67</v>
      </c>
      <c r="K9" s="20">
        <f t="shared" si="0"/>
        <v>666.9</v>
      </c>
      <c r="L9" s="20">
        <f t="shared" si="1"/>
        <v>7175.8440000000001</v>
      </c>
      <c r="M9" s="42">
        <v>2019</v>
      </c>
      <c r="N9" s="42">
        <v>2024</v>
      </c>
      <c r="O9" s="42">
        <v>60</v>
      </c>
      <c r="P9" s="42">
        <f t="shared" si="2"/>
        <v>5</v>
      </c>
      <c r="Q9" s="46">
        <v>0.1</v>
      </c>
      <c r="R9" s="21">
        <f t="shared" si="3"/>
        <v>1.5000000000000001E-2</v>
      </c>
      <c r="S9" s="20">
        <v>1500</v>
      </c>
      <c r="T9" s="20">
        <v>2200</v>
      </c>
      <c r="U9" s="20">
        <f t="shared" si="4"/>
        <v>10763766</v>
      </c>
      <c r="V9" s="20">
        <f t="shared" si="5"/>
        <v>807282.45000000007</v>
      </c>
      <c r="W9" s="20">
        <f t="shared" si="6"/>
        <v>9956483.5500000007</v>
      </c>
      <c r="X9" s="47">
        <f t="shared" si="7"/>
        <v>15786856.800000001</v>
      </c>
      <c r="Y9" s="48">
        <f t="shared" si="8"/>
        <v>1184014.2600000002</v>
      </c>
      <c r="Z9" s="48">
        <f t="shared" si="9"/>
        <v>14602842.540000001</v>
      </c>
    </row>
    <row r="10" spans="2:27" x14ac:dyDescent="0.25">
      <c r="B10" s="66"/>
      <c r="C10" s="66"/>
      <c r="D10" s="42"/>
      <c r="E10" s="42" t="s">
        <v>7</v>
      </c>
      <c r="F10" s="42" t="s">
        <v>11</v>
      </c>
      <c r="G10" s="70"/>
      <c r="H10" s="44">
        <v>8.9</v>
      </c>
      <c r="I10" s="44">
        <v>5.7</v>
      </c>
      <c r="J10" s="45">
        <v>3.67</v>
      </c>
      <c r="K10" s="20">
        <f t="shared" si="0"/>
        <v>50.730000000000004</v>
      </c>
      <c r="L10" s="20">
        <f t="shared" si="1"/>
        <v>545.85480000000007</v>
      </c>
      <c r="M10" s="42">
        <v>2019</v>
      </c>
      <c r="N10" s="42">
        <v>2024</v>
      </c>
      <c r="O10" s="42">
        <v>60</v>
      </c>
      <c r="P10" s="42">
        <f t="shared" si="2"/>
        <v>5</v>
      </c>
      <c r="Q10" s="46">
        <v>0.1</v>
      </c>
      <c r="R10" s="21">
        <f t="shared" si="3"/>
        <v>1.5000000000000001E-2</v>
      </c>
      <c r="S10" s="20">
        <v>1500</v>
      </c>
      <c r="T10" s="20">
        <v>2200</v>
      </c>
      <c r="U10" s="20">
        <f t="shared" si="4"/>
        <v>818782.20000000007</v>
      </c>
      <c r="V10" s="20">
        <f t="shared" si="5"/>
        <v>61408.665000000008</v>
      </c>
      <c r="W10" s="20">
        <f t="shared" si="6"/>
        <v>757373.53500000003</v>
      </c>
      <c r="X10" s="47">
        <f t="shared" si="7"/>
        <v>1200880.56</v>
      </c>
      <c r="Y10" s="48">
        <f t="shared" si="8"/>
        <v>90066.042000000016</v>
      </c>
      <c r="Z10" s="48">
        <f t="shared" si="9"/>
        <v>1110814.5180000002</v>
      </c>
    </row>
    <row r="11" spans="2:27" x14ac:dyDescent="0.25">
      <c r="B11" s="66"/>
      <c r="C11" s="66"/>
      <c r="D11" s="42"/>
      <c r="E11" s="42" t="s">
        <v>8</v>
      </c>
      <c r="F11" s="42" t="s">
        <v>11</v>
      </c>
      <c r="G11" s="70"/>
      <c r="H11" s="44">
        <v>8.9</v>
      </c>
      <c r="I11" s="44">
        <v>5.7</v>
      </c>
      <c r="J11" s="45">
        <v>3.67</v>
      </c>
      <c r="K11" s="20">
        <f t="shared" si="0"/>
        <v>50.730000000000004</v>
      </c>
      <c r="L11" s="20">
        <f t="shared" si="1"/>
        <v>545.85480000000007</v>
      </c>
      <c r="M11" s="42">
        <v>2019</v>
      </c>
      <c r="N11" s="42">
        <v>2024</v>
      </c>
      <c r="O11" s="42">
        <v>60</v>
      </c>
      <c r="P11" s="42">
        <f t="shared" si="2"/>
        <v>5</v>
      </c>
      <c r="Q11" s="46">
        <v>0.1</v>
      </c>
      <c r="R11" s="21">
        <f t="shared" si="3"/>
        <v>1.5000000000000001E-2</v>
      </c>
      <c r="S11" s="20">
        <v>1500</v>
      </c>
      <c r="T11" s="20">
        <v>2200</v>
      </c>
      <c r="U11" s="20">
        <f t="shared" si="4"/>
        <v>818782.20000000007</v>
      </c>
      <c r="V11" s="20">
        <f t="shared" si="5"/>
        <v>61408.665000000008</v>
      </c>
      <c r="W11" s="20">
        <f t="shared" si="6"/>
        <v>757373.53500000003</v>
      </c>
      <c r="X11" s="47">
        <f t="shared" si="7"/>
        <v>1200880.56</v>
      </c>
      <c r="Y11" s="48">
        <f t="shared" si="8"/>
        <v>90066.042000000016</v>
      </c>
      <c r="Z11" s="48">
        <f t="shared" si="9"/>
        <v>1110814.5180000002</v>
      </c>
    </row>
    <row r="12" spans="2:27" x14ac:dyDescent="0.25">
      <c r="B12" s="66"/>
      <c r="C12" s="66"/>
      <c r="D12" s="42"/>
      <c r="E12" s="42" t="s">
        <v>9</v>
      </c>
      <c r="F12" s="42" t="s">
        <v>12</v>
      </c>
      <c r="G12" s="70"/>
      <c r="H12" s="44">
        <v>26.6</v>
      </c>
      <c r="I12" s="44">
        <v>5.8</v>
      </c>
      <c r="J12" s="45">
        <v>3</v>
      </c>
      <c r="K12" s="20">
        <f t="shared" si="0"/>
        <v>154.28</v>
      </c>
      <c r="L12" s="20">
        <f t="shared" si="1"/>
        <v>1660.0527999999999</v>
      </c>
      <c r="M12" s="42">
        <v>2019</v>
      </c>
      <c r="N12" s="42">
        <v>2024</v>
      </c>
      <c r="O12" s="42">
        <v>60</v>
      </c>
      <c r="P12" s="42">
        <f t="shared" si="2"/>
        <v>5</v>
      </c>
      <c r="Q12" s="46">
        <v>0.1</v>
      </c>
      <c r="R12" s="21">
        <f t="shared" si="3"/>
        <v>1.5000000000000001E-2</v>
      </c>
      <c r="S12" s="20">
        <v>900</v>
      </c>
      <c r="T12" s="20">
        <v>1100</v>
      </c>
      <c r="U12" s="20">
        <f t="shared" si="4"/>
        <v>1494047.52</v>
      </c>
      <c r="V12" s="20">
        <f t="shared" si="5"/>
        <v>112053.56400000001</v>
      </c>
      <c r="W12" s="20">
        <f t="shared" si="6"/>
        <v>1381993.956</v>
      </c>
      <c r="X12" s="47">
        <f t="shared" si="7"/>
        <v>1826058.0799999998</v>
      </c>
      <c r="Y12" s="48">
        <f t="shared" si="8"/>
        <v>136954.356</v>
      </c>
      <c r="Z12" s="48">
        <f t="shared" si="9"/>
        <v>1689103.7239999999</v>
      </c>
    </row>
    <row r="13" spans="2:27" x14ac:dyDescent="0.25">
      <c r="B13" s="66"/>
      <c r="C13" s="66"/>
      <c r="D13" s="42"/>
      <c r="E13" s="42" t="s">
        <v>10</v>
      </c>
      <c r="F13" s="42" t="s">
        <v>13</v>
      </c>
      <c r="G13" s="70"/>
      <c r="H13" s="44">
        <v>38</v>
      </c>
      <c r="I13" s="44">
        <v>4.7</v>
      </c>
      <c r="J13" s="45">
        <v>3</v>
      </c>
      <c r="K13" s="20">
        <f t="shared" si="0"/>
        <v>178.6</v>
      </c>
      <c r="L13" s="20">
        <f t="shared" si="1"/>
        <v>1921.7359999999999</v>
      </c>
      <c r="M13" s="42">
        <v>2019</v>
      </c>
      <c r="N13" s="42">
        <v>2024</v>
      </c>
      <c r="O13" s="42">
        <v>40</v>
      </c>
      <c r="P13" s="42">
        <f t="shared" si="2"/>
        <v>5</v>
      </c>
      <c r="Q13" s="46">
        <v>0.1</v>
      </c>
      <c r="R13" s="21">
        <f t="shared" si="3"/>
        <v>2.2499999999999999E-2</v>
      </c>
      <c r="S13" s="20">
        <v>600</v>
      </c>
      <c r="T13" s="20">
        <v>1100</v>
      </c>
      <c r="U13" s="20">
        <f t="shared" si="4"/>
        <v>1153041.5999999999</v>
      </c>
      <c r="V13" s="20">
        <f t="shared" si="5"/>
        <v>129717.17999999996</v>
      </c>
      <c r="W13" s="20">
        <f t="shared" si="6"/>
        <v>1023324.4199999999</v>
      </c>
      <c r="X13" s="47">
        <f t="shared" si="7"/>
        <v>2113909.6</v>
      </c>
      <c r="Y13" s="48">
        <f t="shared" si="8"/>
        <v>237814.83000000002</v>
      </c>
      <c r="Z13" s="48">
        <f t="shared" si="9"/>
        <v>1876094.77</v>
      </c>
    </row>
    <row r="14" spans="2:27" x14ac:dyDescent="0.25">
      <c r="B14" s="66"/>
      <c r="C14" s="66"/>
      <c r="D14" s="42"/>
      <c r="E14" s="42" t="s">
        <v>10</v>
      </c>
      <c r="F14" s="42" t="s">
        <v>14</v>
      </c>
      <c r="G14" s="70"/>
      <c r="H14" s="44">
        <v>15</v>
      </c>
      <c r="I14" s="44">
        <v>4.7</v>
      </c>
      <c r="J14" s="45">
        <v>3</v>
      </c>
      <c r="K14" s="20">
        <f t="shared" si="0"/>
        <v>70.5</v>
      </c>
      <c r="L14" s="20">
        <f t="shared" si="1"/>
        <v>758.58</v>
      </c>
      <c r="M14" s="42">
        <v>2019</v>
      </c>
      <c r="N14" s="42">
        <v>2024</v>
      </c>
      <c r="O14" s="42">
        <v>40</v>
      </c>
      <c r="P14" s="42">
        <f t="shared" si="2"/>
        <v>5</v>
      </c>
      <c r="Q14" s="46">
        <v>0.1</v>
      </c>
      <c r="R14" s="21">
        <f t="shared" si="3"/>
        <v>2.2499999999999999E-2</v>
      </c>
      <c r="S14" s="20">
        <v>600</v>
      </c>
      <c r="T14" s="20">
        <v>1100</v>
      </c>
      <c r="U14" s="20">
        <f t="shared" si="4"/>
        <v>455148</v>
      </c>
      <c r="V14" s="20">
        <f t="shared" si="5"/>
        <v>51204.15</v>
      </c>
      <c r="W14" s="20">
        <f t="shared" si="6"/>
        <v>403943.85</v>
      </c>
      <c r="X14" s="47">
        <f t="shared" si="7"/>
        <v>834438</v>
      </c>
      <c r="Y14" s="48">
        <f t="shared" si="8"/>
        <v>93874.274999999994</v>
      </c>
      <c r="Z14" s="48">
        <f t="shared" si="9"/>
        <v>740563.72499999998</v>
      </c>
    </row>
    <row r="15" spans="2:27" x14ac:dyDescent="0.25">
      <c r="B15" s="66"/>
      <c r="C15" s="66"/>
      <c r="D15" s="42"/>
      <c r="E15" s="42" t="s">
        <v>10</v>
      </c>
      <c r="F15" s="42" t="s">
        <v>15</v>
      </c>
      <c r="G15" s="70"/>
      <c r="H15" s="44">
        <v>12</v>
      </c>
      <c r="I15" s="44">
        <v>2.2999999999999998</v>
      </c>
      <c r="J15" s="45">
        <v>3</v>
      </c>
      <c r="K15" s="20">
        <f t="shared" si="0"/>
        <v>27.599999999999998</v>
      </c>
      <c r="L15" s="20">
        <f t="shared" si="1"/>
        <v>296.976</v>
      </c>
      <c r="M15" s="42">
        <v>2019</v>
      </c>
      <c r="N15" s="42">
        <v>2024</v>
      </c>
      <c r="O15" s="42">
        <v>40</v>
      </c>
      <c r="P15" s="42">
        <f t="shared" si="2"/>
        <v>5</v>
      </c>
      <c r="Q15" s="46">
        <v>0.1</v>
      </c>
      <c r="R15" s="21">
        <f t="shared" si="3"/>
        <v>2.2499999999999999E-2</v>
      </c>
      <c r="S15" s="20">
        <v>600</v>
      </c>
      <c r="T15" s="20">
        <v>1100</v>
      </c>
      <c r="U15" s="20">
        <f t="shared" si="4"/>
        <v>178185.60000000001</v>
      </c>
      <c r="V15" s="20">
        <f t="shared" si="5"/>
        <v>20045.88</v>
      </c>
      <c r="W15" s="20">
        <f t="shared" si="6"/>
        <v>158139.72</v>
      </c>
      <c r="X15" s="47">
        <f t="shared" si="7"/>
        <v>326673.59999999998</v>
      </c>
      <c r="Y15" s="48">
        <f t="shared" si="8"/>
        <v>36750.78</v>
      </c>
      <c r="Z15" s="48">
        <f t="shared" si="9"/>
        <v>289922.81999999995</v>
      </c>
    </row>
    <row r="16" spans="2:27" x14ac:dyDescent="0.25">
      <c r="B16" s="65"/>
      <c r="C16" s="65"/>
      <c r="D16" s="42"/>
      <c r="E16" s="42" t="s">
        <v>9</v>
      </c>
      <c r="F16" s="42" t="s">
        <v>16</v>
      </c>
      <c r="G16" s="70"/>
      <c r="H16" s="44">
        <v>21.3</v>
      </c>
      <c r="I16" s="44">
        <v>5.8</v>
      </c>
      <c r="J16" s="45">
        <v>3</v>
      </c>
      <c r="K16" s="20">
        <f t="shared" si="0"/>
        <v>123.54</v>
      </c>
      <c r="L16" s="20">
        <f t="shared" si="1"/>
        <v>1329.2904000000001</v>
      </c>
      <c r="M16" s="42">
        <v>2019</v>
      </c>
      <c r="N16" s="42">
        <v>2024</v>
      </c>
      <c r="O16" s="42">
        <v>60</v>
      </c>
      <c r="P16" s="42">
        <f t="shared" si="2"/>
        <v>5</v>
      </c>
      <c r="Q16" s="46">
        <v>0.1</v>
      </c>
      <c r="R16" s="21">
        <f t="shared" si="3"/>
        <v>1.5000000000000001E-2</v>
      </c>
      <c r="S16" s="20">
        <v>900</v>
      </c>
      <c r="T16" s="20">
        <v>1100</v>
      </c>
      <c r="U16" s="20">
        <f t="shared" si="4"/>
        <v>1196361.3600000001</v>
      </c>
      <c r="V16" s="20">
        <f t="shared" si="5"/>
        <v>89727.102000000014</v>
      </c>
      <c r="W16" s="20">
        <f t="shared" si="6"/>
        <v>1106634.2580000001</v>
      </c>
      <c r="X16" s="47">
        <f t="shared" si="7"/>
        <v>1462219.4400000002</v>
      </c>
      <c r="Y16" s="48">
        <f t="shared" si="8"/>
        <v>109666.45800000001</v>
      </c>
      <c r="Z16" s="48">
        <f t="shared" si="9"/>
        <v>1352552.9820000001</v>
      </c>
    </row>
    <row r="17" spans="2:26" x14ac:dyDescent="0.25">
      <c r="B17" s="64">
        <v>2</v>
      </c>
      <c r="C17" s="64" t="s">
        <v>17</v>
      </c>
      <c r="D17" s="42"/>
      <c r="E17" s="42" t="s">
        <v>7</v>
      </c>
      <c r="F17" s="42" t="s">
        <v>20</v>
      </c>
      <c r="G17" s="70">
        <v>1</v>
      </c>
      <c r="H17" s="44">
        <v>56.9</v>
      </c>
      <c r="I17" s="44">
        <v>16.5</v>
      </c>
      <c r="J17" s="45">
        <v>4</v>
      </c>
      <c r="K17" s="20">
        <f t="shared" si="0"/>
        <v>938.85</v>
      </c>
      <c r="L17" s="20">
        <f t="shared" si="1"/>
        <v>10102.026</v>
      </c>
      <c r="M17" s="42">
        <v>2019</v>
      </c>
      <c r="N17" s="42">
        <v>2024</v>
      </c>
      <c r="O17" s="42">
        <v>60</v>
      </c>
      <c r="P17" s="42">
        <f t="shared" si="2"/>
        <v>5</v>
      </c>
      <c r="Q17" s="46">
        <v>0.1</v>
      </c>
      <c r="R17" s="21">
        <f t="shared" si="3"/>
        <v>1.5000000000000001E-2</v>
      </c>
      <c r="S17" s="20">
        <v>1600</v>
      </c>
      <c r="T17" s="20">
        <v>2400</v>
      </c>
      <c r="U17" s="20">
        <f t="shared" si="4"/>
        <v>16163241.6</v>
      </c>
      <c r="V17" s="20">
        <f t="shared" si="5"/>
        <v>1212243.1200000001</v>
      </c>
      <c r="W17" s="20">
        <f t="shared" si="6"/>
        <v>14950998.48</v>
      </c>
      <c r="X17" s="47">
        <f t="shared" si="7"/>
        <v>24244862.399999999</v>
      </c>
      <c r="Y17" s="48">
        <f t="shared" si="8"/>
        <v>1818364.68</v>
      </c>
      <c r="Z17" s="48">
        <f t="shared" si="9"/>
        <v>22426497.719999999</v>
      </c>
    </row>
    <row r="18" spans="2:26" x14ac:dyDescent="0.25">
      <c r="B18" s="66"/>
      <c r="C18" s="66"/>
      <c r="D18" s="42"/>
      <c r="E18" s="42" t="s">
        <v>8</v>
      </c>
      <c r="F18" s="42" t="s">
        <v>20</v>
      </c>
      <c r="G18" s="70"/>
      <c r="H18" s="44">
        <v>56.9</v>
      </c>
      <c r="I18" s="44">
        <v>16.5</v>
      </c>
      <c r="J18" s="45">
        <v>4</v>
      </c>
      <c r="K18" s="20">
        <f t="shared" si="0"/>
        <v>938.85</v>
      </c>
      <c r="L18" s="20">
        <f t="shared" si="1"/>
        <v>10102.026</v>
      </c>
      <c r="M18" s="42">
        <v>2019</v>
      </c>
      <c r="N18" s="42">
        <v>2024</v>
      </c>
      <c r="O18" s="42">
        <v>60</v>
      </c>
      <c r="P18" s="42">
        <f t="shared" si="2"/>
        <v>5</v>
      </c>
      <c r="Q18" s="46">
        <v>0.1</v>
      </c>
      <c r="R18" s="21">
        <f t="shared" si="3"/>
        <v>1.5000000000000001E-2</v>
      </c>
      <c r="S18" s="20">
        <v>1600</v>
      </c>
      <c r="T18" s="20">
        <v>2400</v>
      </c>
      <c r="U18" s="20">
        <f t="shared" si="4"/>
        <v>16163241.6</v>
      </c>
      <c r="V18" s="20">
        <f t="shared" si="5"/>
        <v>1212243.1200000001</v>
      </c>
      <c r="W18" s="20">
        <f t="shared" si="6"/>
        <v>14950998.48</v>
      </c>
      <c r="X18" s="47">
        <f t="shared" si="7"/>
        <v>24244862.399999999</v>
      </c>
      <c r="Y18" s="48">
        <f t="shared" si="8"/>
        <v>1818364.68</v>
      </c>
      <c r="Z18" s="48">
        <f t="shared" si="9"/>
        <v>22426497.719999999</v>
      </c>
    </row>
    <row r="19" spans="2:26" x14ac:dyDescent="0.25">
      <c r="B19" s="66"/>
      <c r="C19" s="66"/>
      <c r="D19" s="42"/>
      <c r="E19" s="42" t="s">
        <v>7</v>
      </c>
      <c r="F19" s="42" t="s">
        <v>20</v>
      </c>
      <c r="G19" s="70"/>
      <c r="H19" s="44">
        <v>26.9</v>
      </c>
      <c r="I19" s="44">
        <v>25.3</v>
      </c>
      <c r="J19" s="45">
        <v>4</v>
      </c>
      <c r="K19" s="20">
        <f t="shared" si="0"/>
        <v>680.56999999999994</v>
      </c>
      <c r="L19" s="20">
        <f t="shared" si="1"/>
        <v>7322.9331999999995</v>
      </c>
      <c r="M19" s="42">
        <v>2019</v>
      </c>
      <c r="N19" s="42">
        <v>2024</v>
      </c>
      <c r="O19" s="42">
        <v>60</v>
      </c>
      <c r="P19" s="42">
        <f t="shared" si="2"/>
        <v>5</v>
      </c>
      <c r="Q19" s="46">
        <v>0.1</v>
      </c>
      <c r="R19" s="21">
        <f t="shared" si="3"/>
        <v>1.5000000000000001E-2</v>
      </c>
      <c r="S19" s="20">
        <v>1600</v>
      </c>
      <c r="T19" s="20">
        <v>2400</v>
      </c>
      <c r="U19" s="20">
        <f t="shared" si="4"/>
        <v>11716693.119999999</v>
      </c>
      <c r="V19" s="20">
        <f t="shared" si="5"/>
        <v>878751.98399999994</v>
      </c>
      <c r="W19" s="20">
        <f t="shared" si="6"/>
        <v>10837941.136</v>
      </c>
      <c r="X19" s="47">
        <f t="shared" si="7"/>
        <v>17575039.68</v>
      </c>
      <c r="Y19" s="48">
        <f t="shared" si="8"/>
        <v>1318127.9760000003</v>
      </c>
      <c r="Z19" s="48">
        <f t="shared" si="9"/>
        <v>16256911.704</v>
      </c>
    </row>
    <row r="20" spans="2:26" x14ac:dyDescent="0.25">
      <c r="B20" s="66"/>
      <c r="C20" s="66"/>
      <c r="D20" s="42"/>
      <c r="E20" s="42" t="s">
        <v>8</v>
      </c>
      <c r="F20" s="42" t="s">
        <v>20</v>
      </c>
      <c r="G20" s="70"/>
      <c r="H20" s="44">
        <v>26.9</v>
      </c>
      <c r="I20" s="44">
        <v>25.3</v>
      </c>
      <c r="J20" s="45">
        <v>4</v>
      </c>
      <c r="K20" s="20">
        <f t="shared" si="0"/>
        <v>680.56999999999994</v>
      </c>
      <c r="L20" s="20">
        <f t="shared" si="1"/>
        <v>7322.9331999999995</v>
      </c>
      <c r="M20" s="42">
        <v>2019</v>
      </c>
      <c r="N20" s="42">
        <v>2024</v>
      </c>
      <c r="O20" s="42">
        <v>60</v>
      </c>
      <c r="P20" s="42">
        <f t="shared" si="2"/>
        <v>5</v>
      </c>
      <c r="Q20" s="46">
        <v>0.1</v>
      </c>
      <c r="R20" s="21">
        <f t="shared" si="3"/>
        <v>1.5000000000000001E-2</v>
      </c>
      <c r="S20" s="20">
        <v>1600</v>
      </c>
      <c r="T20" s="20">
        <v>2400</v>
      </c>
      <c r="U20" s="20">
        <f t="shared" si="4"/>
        <v>11716693.119999999</v>
      </c>
      <c r="V20" s="20">
        <f t="shared" si="5"/>
        <v>878751.98399999994</v>
      </c>
      <c r="W20" s="20">
        <f t="shared" si="6"/>
        <v>10837941.136</v>
      </c>
      <c r="X20" s="47">
        <f t="shared" si="7"/>
        <v>17575039.68</v>
      </c>
      <c r="Y20" s="48">
        <f t="shared" si="8"/>
        <v>1318127.9760000003</v>
      </c>
      <c r="Z20" s="48">
        <f t="shared" si="9"/>
        <v>16256911.704</v>
      </c>
    </row>
    <row r="21" spans="2:26" x14ac:dyDescent="0.25">
      <c r="B21" s="66"/>
      <c r="C21" s="66"/>
      <c r="D21" s="42"/>
      <c r="E21" s="42" t="s">
        <v>18</v>
      </c>
      <c r="F21" s="42" t="s">
        <v>20</v>
      </c>
      <c r="G21" s="70"/>
      <c r="H21" s="44">
        <v>30</v>
      </c>
      <c r="I21" s="44">
        <v>8.8000000000000007</v>
      </c>
      <c r="J21" s="45">
        <v>3</v>
      </c>
      <c r="K21" s="20">
        <f t="shared" si="0"/>
        <v>264</v>
      </c>
      <c r="L21" s="20">
        <f t="shared" si="1"/>
        <v>2840.64</v>
      </c>
      <c r="M21" s="42">
        <v>2019</v>
      </c>
      <c r="N21" s="42">
        <v>2024</v>
      </c>
      <c r="O21" s="42">
        <v>45</v>
      </c>
      <c r="P21" s="42">
        <f t="shared" si="2"/>
        <v>5</v>
      </c>
      <c r="Q21" s="46">
        <v>0.1</v>
      </c>
      <c r="R21" s="21">
        <f t="shared" si="3"/>
        <v>0.02</v>
      </c>
      <c r="S21" s="20">
        <v>1000</v>
      </c>
      <c r="T21" s="20">
        <v>1400</v>
      </c>
      <c r="U21" s="20">
        <f t="shared" si="4"/>
        <v>2840640</v>
      </c>
      <c r="V21" s="20">
        <f t="shared" si="5"/>
        <v>284064</v>
      </c>
      <c r="W21" s="20">
        <f t="shared" si="6"/>
        <v>2556576</v>
      </c>
      <c r="X21" s="47">
        <f t="shared" si="7"/>
        <v>3976896</v>
      </c>
      <c r="Y21" s="48">
        <f t="shared" si="8"/>
        <v>397689.59999999998</v>
      </c>
      <c r="Z21" s="48">
        <f t="shared" si="9"/>
        <v>3579206.4</v>
      </c>
    </row>
    <row r="22" spans="2:26" x14ac:dyDescent="0.25">
      <c r="B22" s="66"/>
      <c r="C22" s="66"/>
      <c r="D22" s="42"/>
      <c r="E22" s="42" t="s">
        <v>19</v>
      </c>
      <c r="F22" s="42" t="s">
        <v>20</v>
      </c>
      <c r="G22" s="70"/>
      <c r="H22" s="44">
        <v>30</v>
      </c>
      <c r="I22" s="44">
        <v>8.8000000000000007</v>
      </c>
      <c r="J22" s="45">
        <v>3</v>
      </c>
      <c r="K22" s="20">
        <f t="shared" si="0"/>
        <v>264</v>
      </c>
      <c r="L22" s="20">
        <f t="shared" si="1"/>
        <v>2840.64</v>
      </c>
      <c r="M22" s="42">
        <v>2019</v>
      </c>
      <c r="N22" s="42">
        <v>2024</v>
      </c>
      <c r="O22" s="42">
        <v>45</v>
      </c>
      <c r="P22" s="42">
        <f t="shared" si="2"/>
        <v>5</v>
      </c>
      <c r="Q22" s="46">
        <v>0.1</v>
      </c>
      <c r="R22" s="21">
        <f t="shared" si="3"/>
        <v>0.02</v>
      </c>
      <c r="S22" s="20">
        <v>1000</v>
      </c>
      <c r="T22" s="20">
        <v>1400</v>
      </c>
      <c r="U22" s="20">
        <f t="shared" si="4"/>
        <v>2840640</v>
      </c>
      <c r="V22" s="20">
        <f t="shared" si="5"/>
        <v>284064</v>
      </c>
      <c r="W22" s="20">
        <f t="shared" si="6"/>
        <v>2556576</v>
      </c>
      <c r="X22" s="47">
        <f t="shared" si="7"/>
        <v>3976896</v>
      </c>
      <c r="Y22" s="48">
        <f t="shared" si="8"/>
        <v>397689.59999999998</v>
      </c>
      <c r="Z22" s="48">
        <f t="shared" si="9"/>
        <v>3579206.4</v>
      </c>
    </row>
    <row r="23" spans="2:26" x14ac:dyDescent="0.25">
      <c r="B23" s="66"/>
      <c r="C23" s="66"/>
      <c r="D23" s="42"/>
      <c r="E23" s="42" t="s">
        <v>7</v>
      </c>
      <c r="F23" s="42" t="s">
        <v>20</v>
      </c>
      <c r="G23" s="70"/>
      <c r="H23" s="44">
        <v>18.7</v>
      </c>
      <c r="I23" s="44">
        <v>4</v>
      </c>
      <c r="J23" s="45">
        <v>4</v>
      </c>
      <c r="K23" s="20">
        <f t="shared" si="0"/>
        <v>74.8</v>
      </c>
      <c r="L23" s="20">
        <f t="shared" si="1"/>
        <v>804.84799999999996</v>
      </c>
      <c r="M23" s="42">
        <v>2019</v>
      </c>
      <c r="N23" s="42">
        <v>2024</v>
      </c>
      <c r="O23" s="42">
        <v>60</v>
      </c>
      <c r="P23" s="42">
        <f t="shared" si="2"/>
        <v>5</v>
      </c>
      <c r="Q23" s="46">
        <v>0.1</v>
      </c>
      <c r="R23" s="21">
        <f t="shared" si="3"/>
        <v>1.5000000000000001E-2</v>
      </c>
      <c r="S23" s="20">
        <v>1600</v>
      </c>
      <c r="T23" s="20">
        <v>2400</v>
      </c>
      <c r="U23" s="20">
        <f t="shared" si="4"/>
        <v>1287756.7999999998</v>
      </c>
      <c r="V23" s="20">
        <f t="shared" si="5"/>
        <v>96581.759999999995</v>
      </c>
      <c r="W23" s="20">
        <f t="shared" si="6"/>
        <v>1191175.0399999998</v>
      </c>
      <c r="X23" s="47">
        <f t="shared" si="7"/>
        <v>1931635.2</v>
      </c>
      <c r="Y23" s="48">
        <f t="shared" si="8"/>
        <v>144872.64000000001</v>
      </c>
      <c r="Z23" s="48">
        <f t="shared" si="9"/>
        <v>1786762.56</v>
      </c>
    </row>
    <row r="24" spans="2:26" x14ac:dyDescent="0.25">
      <c r="B24" s="66"/>
      <c r="C24" s="66"/>
      <c r="D24" s="42"/>
      <c r="E24" s="42" t="s">
        <v>8</v>
      </c>
      <c r="F24" s="42" t="s">
        <v>20</v>
      </c>
      <c r="G24" s="70"/>
      <c r="H24" s="44">
        <v>18.7</v>
      </c>
      <c r="I24" s="44">
        <v>4</v>
      </c>
      <c r="J24" s="45">
        <v>4</v>
      </c>
      <c r="K24" s="20">
        <f t="shared" si="0"/>
        <v>74.8</v>
      </c>
      <c r="L24" s="20">
        <f t="shared" si="1"/>
        <v>804.84799999999996</v>
      </c>
      <c r="M24" s="42">
        <v>2019</v>
      </c>
      <c r="N24" s="42">
        <v>2024</v>
      </c>
      <c r="O24" s="42">
        <v>60</v>
      </c>
      <c r="P24" s="42">
        <f t="shared" si="2"/>
        <v>5</v>
      </c>
      <c r="Q24" s="46">
        <v>0.1</v>
      </c>
      <c r="R24" s="21">
        <f t="shared" si="3"/>
        <v>1.5000000000000001E-2</v>
      </c>
      <c r="S24" s="20">
        <v>1600</v>
      </c>
      <c r="T24" s="20">
        <v>2400</v>
      </c>
      <c r="U24" s="20">
        <f t="shared" si="4"/>
        <v>1287756.7999999998</v>
      </c>
      <c r="V24" s="20">
        <f t="shared" si="5"/>
        <v>96581.759999999995</v>
      </c>
      <c r="W24" s="20">
        <f t="shared" si="6"/>
        <v>1191175.0399999998</v>
      </c>
      <c r="X24" s="47">
        <f t="shared" si="7"/>
        <v>1931635.2</v>
      </c>
      <c r="Y24" s="48">
        <f t="shared" si="8"/>
        <v>144872.64000000001</v>
      </c>
      <c r="Z24" s="48">
        <f t="shared" si="9"/>
        <v>1786762.56</v>
      </c>
    </row>
    <row r="25" spans="2:26" x14ac:dyDescent="0.25">
      <c r="B25" s="66"/>
      <c r="C25" s="66"/>
      <c r="D25" s="42"/>
      <c r="E25" s="42" t="s">
        <v>7</v>
      </c>
      <c r="F25" s="42" t="s">
        <v>20</v>
      </c>
      <c r="G25" s="70"/>
      <c r="H25" s="44">
        <v>8.8000000000000007</v>
      </c>
      <c r="I25" s="44">
        <v>8.8000000000000007</v>
      </c>
      <c r="J25" s="45">
        <v>4</v>
      </c>
      <c r="K25" s="20">
        <f t="shared" si="0"/>
        <v>77.440000000000012</v>
      </c>
      <c r="L25" s="20">
        <f t="shared" si="1"/>
        <v>833.25440000000015</v>
      </c>
      <c r="M25" s="42">
        <v>2019</v>
      </c>
      <c r="N25" s="42">
        <v>2024</v>
      </c>
      <c r="O25" s="42">
        <v>60</v>
      </c>
      <c r="P25" s="42">
        <f t="shared" si="2"/>
        <v>5</v>
      </c>
      <c r="Q25" s="46">
        <v>0.1</v>
      </c>
      <c r="R25" s="21">
        <f t="shared" si="3"/>
        <v>1.5000000000000001E-2</v>
      </c>
      <c r="S25" s="20">
        <v>1600</v>
      </c>
      <c r="T25" s="20">
        <v>2400</v>
      </c>
      <c r="U25" s="20">
        <f t="shared" si="4"/>
        <v>1333207.0400000003</v>
      </c>
      <c r="V25" s="20">
        <f t="shared" si="5"/>
        <v>99990.528000000035</v>
      </c>
      <c r="W25" s="20">
        <f t="shared" si="6"/>
        <v>1233216.5120000003</v>
      </c>
      <c r="X25" s="47">
        <f t="shared" si="7"/>
        <v>1999810.5600000003</v>
      </c>
      <c r="Y25" s="48">
        <f t="shared" si="8"/>
        <v>149985.79200000004</v>
      </c>
      <c r="Z25" s="48">
        <f t="shared" si="9"/>
        <v>1849824.7680000002</v>
      </c>
    </row>
    <row r="26" spans="2:26" x14ac:dyDescent="0.25">
      <c r="B26" s="65"/>
      <c r="C26" s="65"/>
      <c r="D26" s="42"/>
      <c r="E26" s="42" t="s">
        <v>8</v>
      </c>
      <c r="F26" s="42" t="s">
        <v>20</v>
      </c>
      <c r="G26" s="70"/>
      <c r="H26" s="44">
        <v>8.8000000000000007</v>
      </c>
      <c r="I26" s="44">
        <v>8.8000000000000007</v>
      </c>
      <c r="J26" s="45">
        <v>4</v>
      </c>
      <c r="K26" s="20">
        <f t="shared" si="0"/>
        <v>77.440000000000012</v>
      </c>
      <c r="L26" s="20">
        <f t="shared" si="1"/>
        <v>833.25440000000015</v>
      </c>
      <c r="M26" s="42">
        <v>2019</v>
      </c>
      <c r="N26" s="42">
        <v>2024</v>
      </c>
      <c r="O26" s="42">
        <v>60</v>
      </c>
      <c r="P26" s="42">
        <f t="shared" si="2"/>
        <v>5</v>
      </c>
      <c r="Q26" s="46">
        <v>0.1</v>
      </c>
      <c r="R26" s="21">
        <f t="shared" si="3"/>
        <v>1.5000000000000001E-2</v>
      </c>
      <c r="S26" s="20">
        <v>1600</v>
      </c>
      <c r="T26" s="20">
        <v>2400</v>
      </c>
      <c r="U26" s="20">
        <f t="shared" si="4"/>
        <v>1333207.0400000003</v>
      </c>
      <c r="V26" s="20">
        <f t="shared" si="5"/>
        <v>99990.528000000035</v>
      </c>
      <c r="W26" s="20">
        <f t="shared" si="6"/>
        <v>1233216.5120000003</v>
      </c>
      <c r="X26" s="47">
        <f t="shared" si="7"/>
        <v>1999810.5600000003</v>
      </c>
      <c r="Y26" s="48">
        <f t="shared" si="8"/>
        <v>149985.79200000004</v>
      </c>
      <c r="Z26" s="48">
        <f t="shared" si="9"/>
        <v>1849824.7680000002</v>
      </c>
    </row>
    <row r="27" spans="2:26" x14ac:dyDescent="0.25">
      <c r="B27" s="64">
        <v>3</v>
      </c>
      <c r="C27" s="64" t="s">
        <v>118</v>
      </c>
      <c r="D27" s="42"/>
      <c r="E27" s="42" t="s">
        <v>7</v>
      </c>
      <c r="F27" s="42" t="s">
        <v>21</v>
      </c>
      <c r="G27" s="70">
        <v>1</v>
      </c>
      <c r="H27" s="44">
        <v>12.1</v>
      </c>
      <c r="I27" s="44">
        <v>8.3000000000000007</v>
      </c>
      <c r="J27" s="45">
        <v>4</v>
      </c>
      <c r="K27" s="20">
        <f t="shared" si="0"/>
        <v>100.43</v>
      </c>
      <c r="L27" s="20">
        <f t="shared" si="1"/>
        <v>1080.6268</v>
      </c>
      <c r="M27" s="42">
        <v>2019</v>
      </c>
      <c r="N27" s="42">
        <v>2024</v>
      </c>
      <c r="O27" s="42">
        <v>60</v>
      </c>
      <c r="P27" s="42">
        <f t="shared" si="2"/>
        <v>5</v>
      </c>
      <c r="Q27" s="46">
        <v>0.1</v>
      </c>
      <c r="R27" s="21">
        <f t="shared" si="3"/>
        <v>1.5000000000000001E-2</v>
      </c>
      <c r="S27" s="20">
        <v>1600</v>
      </c>
      <c r="T27" s="20">
        <v>2200</v>
      </c>
      <c r="U27" s="20">
        <f t="shared" si="4"/>
        <v>1729002.88</v>
      </c>
      <c r="V27" s="20">
        <f t="shared" si="5"/>
        <v>129675.216</v>
      </c>
      <c r="W27" s="20">
        <f t="shared" si="6"/>
        <v>1599327.6639999999</v>
      </c>
      <c r="X27" s="47">
        <f t="shared" si="7"/>
        <v>2377378.96</v>
      </c>
      <c r="Y27" s="48">
        <f t="shared" si="8"/>
        <v>178303.42200000002</v>
      </c>
      <c r="Z27" s="48">
        <f t="shared" si="9"/>
        <v>2199075.5379999997</v>
      </c>
    </row>
    <row r="28" spans="2:26" x14ac:dyDescent="0.25">
      <c r="B28" s="66"/>
      <c r="C28" s="66"/>
      <c r="D28" s="42"/>
      <c r="E28" s="42" t="s">
        <v>8</v>
      </c>
      <c r="F28" s="42" t="s">
        <v>21</v>
      </c>
      <c r="G28" s="70"/>
      <c r="H28" s="44">
        <v>12.1</v>
      </c>
      <c r="I28" s="44">
        <v>8.3000000000000007</v>
      </c>
      <c r="J28" s="45">
        <v>4</v>
      </c>
      <c r="K28" s="20">
        <f t="shared" si="0"/>
        <v>100.43</v>
      </c>
      <c r="L28" s="20">
        <f t="shared" si="1"/>
        <v>1080.6268</v>
      </c>
      <c r="M28" s="42">
        <v>2019</v>
      </c>
      <c r="N28" s="42">
        <v>2024</v>
      </c>
      <c r="O28" s="42">
        <v>60</v>
      </c>
      <c r="P28" s="42">
        <f t="shared" si="2"/>
        <v>5</v>
      </c>
      <c r="Q28" s="46">
        <v>0.1</v>
      </c>
      <c r="R28" s="21">
        <f t="shared" si="3"/>
        <v>1.5000000000000001E-2</v>
      </c>
      <c r="S28" s="20">
        <v>1600</v>
      </c>
      <c r="T28" s="20">
        <v>2200</v>
      </c>
      <c r="U28" s="20">
        <f t="shared" si="4"/>
        <v>1729002.88</v>
      </c>
      <c r="V28" s="20">
        <f t="shared" si="5"/>
        <v>129675.216</v>
      </c>
      <c r="W28" s="20">
        <f t="shared" si="6"/>
        <v>1599327.6639999999</v>
      </c>
      <c r="X28" s="47">
        <f t="shared" si="7"/>
        <v>2377378.96</v>
      </c>
      <c r="Y28" s="48">
        <f t="shared" si="8"/>
        <v>178303.42200000002</v>
      </c>
      <c r="Z28" s="48">
        <f t="shared" si="9"/>
        <v>2199075.5379999997</v>
      </c>
    </row>
    <row r="29" spans="2:26" x14ac:dyDescent="0.25">
      <c r="B29" s="66"/>
      <c r="C29" s="66"/>
      <c r="D29" s="42"/>
      <c r="E29" s="42" t="s">
        <v>7</v>
      </c>
      <c r="F29" s="42" t="s">
        <v>21</v>
      </c>
      <c r="G29" s="70"/>
      <c r="H29" s="44">
        <v>24.4</v>
      </c>
      <c r="I29" s="44">
        <v>16</v>
      </c>
      <c r="J29" s="45">
        <v>4</v>
      </c>
      <c r="K29" s="20">
        <f t="shared" si="0"/>
        <v>390.4</v>
      </c>
      <c r="L29" s="20">
        <f t="shared" si="1"/>
        <v>4200.7039999999997</v>
      </c>
      <c r="M29" s="42">
        <v>2019</v>
      </c>
      <c r="N29" s="42">
        <v>2024</v>
      </c>
      <c r="O29" s="42">
        <v>60</v>
      </c>
      <c r="P29" s="42">
        <f t="shared" si="2"/>
        <v>5</v>
      </c>
      <c r="Q29" s="46">
        <v>0.1</v>
      </c>
      <c r="R29" s="21">
        <f t="shared" si="3"/>
        <v>1.5000000000000001E-2</v>
      </c>
      <c r="S29" s="20">
        <v>1600</v>
      </c>
      <c r="T29" s="20">
        <v>2200</v>
      </c>
      <c r="U29" s="20">
        <f t="shared" si="4"/>
        <v>6721126.3999999994</v>
      </c>
      <c r="V29" s="20">
        <f t="shared" si="5"/>
        <v>504084.47999999998</v>
      </c>
      <c r="W29" s="20">
        <f t="shared" si="6"/>
        <v>6217041.9199999999</v>
      </c>
      <c r="X29" s="47">
        <f t="shared" si="7"/>
        <v>9241548.7999999989</v>
      </c>
      <c r="Y29" s="48">
        <f t="shared" si="8"/>
        <v>693116.15999999992</v>
      </c>
      <c r="Z29" s="48">
        <f t="shared" si="9"/>
        <v>8548432.6399999987</v>
      </c>
    </row>
    <row r="30" spans="2:26" x14ac:dyDescent="0.25">
      <c r="B30" s="66"/>
      <c r="C30" s="66"/>
      <c r="D30" s="42"/>
      <c r="E30" s="42" t="s">
        <v>8</v>
      </c>
      <c r="F30" s="42" t="s">
        <v>21</v>
      </c>
      <c r="G30" s="70"/>
      <c r="H30" s="44">
        <v>24.4</v>
      </c>
      <c r="I30" s="44">
        <v>16</v>
      </c>
      <c r="J30" s="45">
        <v>4</v>
      </c>
      <c r="K30" s="20">
        <f t="shared" si="0"/>
        <v>390.4</v>
      </c>
      <c r="L30" s="20">
        <f t="shared" si="1"/>
        <v>4200.7039999999997</v>
      </c>
      <c r="M30" s="42">
        <v>2019</v>
      </c>
      <c r="N30" s="42">
        <v>2024</v>
      </c>
      <c r="O30" s="42">
        <v>60</v>
      </c>
      <c r="P30" s="42">
        <f t="shared" si="2"/>
        <v>5</v>
      </c>
      <c r="Q30" s="46">
        <v>0.1</v>
      </c>
      <c r="R30" s="21">
        <f t="shared" si="3"/>
        <v>1.5000000000000001E-2</v>
      </c>
      <c r="S30" s="20">
        <v>1600</v>
      </c>
      <c r="T30" s="20">
        <v>2200</v>
      </c>
      <c r="U30" s="20">
        <f t="shared" si="4"/>
        <v>6721126.3999999994</v>
      </c>
      <c r="V30" s="20">
        <f t="shared" si="5"/>
        <v>504084.47999999998</v>
      </c>
      <c r="W30" s="20">
        <f t="shared" si="6"/>
        <v>6217041.9199999999</v>
      </c>
      <c r="X30" s="47">
        <f t="shared" si="7"/>
        <v>9241548.7999999989</v>
      </c>
      <c r="Y30" s="48">
        <f t="shared" si="8"/>
        <v>693116.15999999992</v>
      </c>
      <c r="Z30" s="48">
        <f t="shared" si="9"/>
        <v>8548432.6399999987</v>
      </c>
    </row>
    <row r="31" spans="2:26" x14ac:dyDescent="0.25">
      <c r="B31" s="65"/>
      <c r="C31" s="65"/>
      <c r="D31" s="42"/>
      <c r="E31" s="42" t="s">
        <v>7</v>
      </c>
      <c r="F31" s="42" t="s">
        <v>21</v>
      </c>
      <c r="G31" s="70"/>
      <c r="H31" s="44">
        <v>12.2</v>
      </c>
      <c r="I31" s="44">
        <v>8.8000000000000007</v>
      </c>
      <c r="J31" s="45">
        <v>4</v>
      </c>
      <c r="K31" s="20">
        <f t="shared" si="0"/>
        <v>107.36</v>
      </c>
      <c r="L31" s="20">
        <f t="shared" si="1"/>
        <v>1155.1936000000001</v>
      </c>
      <c r="M31" s="42">
        <v>2019</v>
      </c>
      <c r="N31" s="42">
        <v>2024</v>
      </c>
      <c r="O31" s="42">
        <v>60</v>
      </c>
      <c r="P31" s="42">
        <f t="shared" si="2"/>
        <v>5</v>
      </c>
      <c r="Q31" s="46">
        <v>0.1</v>
      </c>
      <c r="R31" s="21">
        <f t="shared" si="3"/>
        <v>1.5000000000000001E-2</v>
      </c>
      <c r="S31" s="20">
        <v>1600</v>
      </c>
      <c r="T31" s="20">
        <v>2200</v>
      </c>
      <c r="U31" s="20">
        <f t="shared" si="4"/>
        <v>1848309.76</v>
      </c>
      <c r="V31" s="20">
        <f t="shared" si="5"/>
        <v>138623.23200000002</v>
      </c>
      <c r="W31" s="20">
        <f t="shared" si="6"/>
        <v>1709686.5279999999</v>
      </c>
      <c r="X31" s="47">
        <f t="shared" si="7"/>
        <v>2541425.92</v>
      </c>
      <c r="Y31" s="48">
        <f t="shared" si="8"/>
        <v>190606.94400000002</v>
      </c>
      <c r="Z31" s="48">
        <f t="shared" si="9"/>
        <v>2350818.9759999998</v>
      </c>
    </row>
    <row r="32" spans="2:26" x14ac:dyDescent="0.25">
      <c r="B32" s="42">
        <v>4</v>
      </c>
      <c r="C32" s="42" t="s">
        <v>22</v>
      </c>
      <c r="D32" s="42"/>
      <c r="E32" s="42" t="s">
        <v>9</v>
      </c>
      <c r="F32" s="42" t="s">
        <v>24</v>
      </c>
      <c r="G32" s="42">
        <v>1</v>
      </c>
      <c r="H32" s="44">
        <v>48.7</v>
      </c>
      <c r="I32" s="44">
        <v>13</v>
      </c>
      <c r="J32" s="45">
        <v>4</v>
      </c>
      <c r="K32" s="20">
        <f t="shared" si="0"/>
        <v>633.1</v>
      </c>
      <c r="L32" s="20">
        <f t="shared" si="1"/>
        <v>6812.1559999999999</v>
      </c>
      <c r="M32" s="42">
        <v>2019</v>
      </c>
      <c r="N32" s="42">
        <v>2024</v>
      </c>
      <c r="O32" s="42">
        <v>60</v>
      </c>
      <c r="P32" s="42">
        <f t="shared" si="2"/>
        <v>5</v>
      </c>
      <c r="Q32" s="46">
        <v>0.1</v>
      </c>
      <c r="R32" s="21">
        <f t="shared" si="3"/>
        <v>1.5000000000000001E-2</v>
      </c>
      <c r="S32" s="20">
        <v>1600</v>
      </c>
      <c r="T32" s="20">
        <v>2200</v>
      </c>
      <c r="U32" s="20">
        <f t="shared" si="4"/>
        <v>10899449.6</v>
      </c>
      <c r="V32" s="20">
        <f t="shared" si="5"/>
        <v>817458.72</v>
      </c>
      <c r="W32" s="20">
        <f t="shared" si="6"/>
        <v>10081990.879999999</v>
      </c>
      <c r="X32" s="47">
        <f t="shared" si="7"/>
        <v>14986743.199999999</v>
      </c>
      <c r="Y32" s="48">
        <f t="shared" si="8"/>
        <v>1124005.74</v>
      </c>
      <c r="Z32" s="48">
        <f t="shared" si="9"/>
        <v>13862737.459999999</v>
      </c>
    </row>
    <row r="33" spans="2:26" x14ac:dyDescent="0.25">
      <c r="B33" s="64">
        <v>5</v>
      </c>
      <c r="C33" s="64" t="s">
        <v>23</v>
      </c>
      <c r="D33" s="42"/>
      <c r="E33" s="42" t="s">
        <v>9</v>
      </c>
      <c r="F33" s="42" t="s">
        <v>20</v>
      </c>
      <c r="G33" s="70">
        <v>1</v>
      </c>
      <c r="H33" s="44">
        <v>24</v>
      </c>
      <c r="I33" s="44">
        <v>12.7</v>
      </c>
      <c r="J33" s="45">
        <v>3</v>
      </c>
      <c r="K33" s="20">
        <f t="shared" si="0"/>
        <v>304.79999999999995</v>
      </c>
      <c r="L33" s="20">
        <f t="shared" si="1"/>
        <v>3279.6479999999992</v>
      </c>
      <c r="M33" s="42">
        <v>2019</v>
      </c>
      <c r="N33" s="42">
        <v>2024</v>
      </c>
      <c r="O33" s="42">
        <v>60</v>
      </c>
      <c r="P33" s="42">
        <f t="shared" si="2"/>
        <v>5</v>
      </c>
      <c r="Q33" s="46">
        <v>0.1</v>
      </c>
      <c r="R33" s="21">
        <f t="shared" si="3"/>
        <v>1.5000000000000001E-2</v>
      </c>
      <c r="S33" s="20">
        <v>1200</v>
      </c>
      <c r="T33" s="20">
        <v>2200</v>
      </c>
      <c r="U33" s="20">
        <f t="shared" si="4"/>
        <v>3935577.5999999992</v>
      </c>
      <c r="V33" s="20">
        <f t="shared" si="5"/>
        <v>295168.31999999995</v>
      </c>
      <c r="W33" s="20">
        <f t="shared" si="6"/>
        <v>3640409.2799999993</v>
      </c>
      <c r="X33" s="47">
        <f t="shared" si="7"/>
        <v>7215225.5999999987</v>
      </c>
      <c r="Y33" s="48">
        <f t="shared" si="8"/>
        <v>541141.91999999993</v>
      </c>
      <c r="Z33" s="48">
        <f t="shared" si="9"/>
        <v>6674083.6799999988</v>
      </c>
    </row>
    <row r="34" spans="2:26" x14ac:dyDescent="0.25">
      <c r="B34" s="66"/>
      <c r="C34" s="66"/>
      <c r="D34" s="42"/>
      <c r="E34" s="42" t="s">
        <v>9</v>
      </c>
      <c r="F34" s="42" t="s">
        <v>20</v>
      </c>
      <c r="G34" s="70"/>
      <c r="H34" s="44">
        <v>35</v>
      </c>
      <c r="I34" s="44">
        <v>15.7</v>
      </c>
      <c r="J34" s="45">
        <v>3</v>
      </c>
      <c r="K34" s="20">
        <f t="shared" si="0"/>
        <v>549.5</v>
      </c>
      <c r="L34" s="20">
        <f t="shared" si="1"/>
        <v>5912.62</v>
      </c>
      <c r="M34" s="42">
        <v>2019</v>
      </c>
      <c r="N34" s="42">
        <v>2024</v>
      </c>
      <c r="O34" s="42">
        <v>60</v>
      </c>
      <c r="P34" s="42">
        <f t="shared" si="2"/>
        <v>5</v>
      </c>
      <c r="Q34" s="46">
        <v>0.1</v>
      </c>
      <c r="R34" s="21">
        <f t="shared" si="3"/>
        <v>1.5000000000000001E-2</v>
      </c>
      <c r="S34" s="20">
        <v>1200</v>
      </c>
      <c r="T34" s="20">
        <v>2200</v>
      </c>
      <c r="U34" s="20">
        <f t="shared" si="4"/>
        <v>7095144</v>
      </c>
      <c r="V34" s="20">
        <f t="shared" si="5"/>
        <v>532135.80000000005</v>
      </c>
      <c r="W34" s="20">
        <f t="shared" si="6"/>
        <v>6563008.2000000002</v>
      </c>
      <c r="X34" s="47">
        <f t="shared" si="7"/>
        <v>13007764</v>
      </c>
      <c r="Y34" s="48">
        <f t="shared" si="8"/>
        <v>975582.3</v>
      </c>
      <c r="Z34" s="48">
        <f t="shared" si="9"/>
        <v>12032181.699999999</v>
      </c>
    </row>
    <row r="35" spans="2:26" x14ac:dyDescent="0.25">
      <c r="B35" s="66"/>
      <c r="C35" s="66"/>
      <c r="D35" s="42"/>
      <c r="E35" s="42" t="s">
        <v>9</v>
      </c>
      <c r="F35" s="42" t="s">
        <v>20</v>
      </c>
      <c r="G35" s="70"/>
      <c r="H35" s="44">
        <v>24</v>
      </c>
      <c r="I35" s="44">
        <v>12.7</v>
      </c>
      <c r="J35" s="45">
        <v>3</v>
      </c>
      <c r="K35" s="20">
        <f t="shared" si="0"/>
        <v>304.79999999999995</v>
      </c>
      <c r="L35" s="20">
        <f t="shared" si="1"/>
        <v>3279.6479999999992</v>
      </c>
      <c r="M35" s="42">
        <v>2019</v>
      </c>
      <c r="N35" s="42">
        <v>2024</v>
      </c>
      <c r="O35" s="42">
        <v>60</v>
      </c>
      <c r="P35" s="42">
        <f t="shared" si="2"/>
        <v>5</v>
      </c>
      <c r="Q35" s="46">
        <v>0.1</v>
      </c>
      <c r="R35" s="21">
        <f t="shared" si="3"/>
        <v>1.5000000000000001E-2</v>
      </c>
      <c r="S35" s="20">
        <v>1200</v>
      </c>
      <c r="T35" s="20">
        <v>2200</v>
      </c>
      <c r="U35" s="20">
        <f t="shared" si="4"/>
        <v>3935577.5999999992</v>
      </c>
      <c r="V35" s="20">
        <f t="shared" si="5"/>
        <v>295168.31999999995</v>
      </c>
      <c r="W35" s="20">
        <f t="shared" si="6"/>
        <v>3640409.2799999993</v>
      </c>
      <c r="X35" s="47">
        <f t="shared" si="7"/>
        <v>7215225.5999999987</v>
      </c>
      <c r="Y35" s="48">
        <f t="shared" si="8"/>
        <v>541141.91999999993</v>
      </c>
      <c r="Z35" s="48">
        <f t="shared" si="9"/>
        <v>6674083.6799999988</v>
      </c>
    </row>
    <row r="36" spans="2:26" x14ac:dyDescent="0.25">
      <c r="B36" s="65"/>
      <c r="C36" s="65"/>
      <c r="D36" s="42"/>
      <c r="E36" s="42" t="s">
        <v>9</v>
      </c>
      <c r="F36" s="42" t="s">
        <v>20</v>
      </c>
      <c r="G36" s="70"/>
      <c r="H36" s="44">
        <v>32</v>
      </c>
      <c r="I36" s="44">
        <v>4.5999999999999996</v>
      </c>
      <c r="J36" s="45">
        <v>3</v>
      </c>
      <c r="K36" s="20">
        <f t="shared" si="0"/>
        <v>147.19999999999999</v>
      </c>
      <c r="L36" s="20">
        <f t="shared" si="1"/>
        <v>1583.8719999999998</v>
      </c>
      <c r="M36" s="42">
        <v>2019</v>
      </c>
      <c r="N36" s="42">
        <v>2024</v>
      </c>
      <c r="O36" s="42">
        <v>60</v>
      </c>
      <c r="P36" s="42">
        <f t="shared" si="2"/>
        <v>5</v>
      </c>
      <c r="Q36" s="46">
        <v>0.1</v>
      </c>
      <c r="R36" s="21">
        <f t="shared" si="3"/>
        <v>1.5000000000000001E-2</v>
      </c>
      <c r="S36" s="20">
        <v>1200</v>
      </c>
      <c r="T36" s="20">
        <v>2200</v>
      </c>
      <c r="U36" s="20">
        <f t="shared" si="4"/>
        <v>1900646.3999999999</v>
      </c>
      <c r="V36" s="20">
        <f t="shared" si="5"/>
        <v>142548.48000000001</v>
      </c>
      <c r="W36" s="20">
        <f t="shared" si="6"/>
        <v>1758097.92</v>
      </c>
      <c r="X36" s="47">
        <f t="shared" si="7"/>
        <v>3484518.3999999994</v>
      </c>
      <c r="Y36" s="48">
        <f t="shared" si="8"/>
        <v>261338.88</v>
      </c>
      <c r="Z36" s="48">
        <f t="shared" si="9"/>
        <v>3223179.5199999996</v>
      </c>
    </row>
    <row r="37" spans="2:26" x14ac:dyDescent="0.25">
      <c r="B37" s="42">
        <v>6</v>
      </c>
      <c r="C37" s="42" t="s">
        <v>25</v>
      </c>
      <c r="D37" s="42"/>
      <c r="E37" s="42" t="s">
        <v>10</v>
      </c>
      <c r="F37" s="42" t="s">
        <v>29</v>
      </c>
      <c r="G37" s="42">
        <v>1</v>
      </c>
      <c r="H37" s="44">
        <v>32</v>
      </c>
      <c r="I37" s="44">
        <v>12.5</v>
      </c>
      <c r="J37" s="45">
        <v>6.6</v>
      </c>
      <c r="K37" s="20">
        <f t="shared" si="0"/>
        <v>400</v>
      </c>
      <c r="L37" s="20">
        <f t="shared" si="1"/>
        <v>4304</v>
      </c>
      <c r="M37" s="42">
        <v>2019</v>
      </c>
      <c r="N37" s="42">
        <v>2024</v>
      </c>
      <c r="O37" s="42">
        <v>45</v>
      </c>
      <c r="P37" s="42">
        <f t="shared" si="2"/>
        <v>5</v>
      </c>
      <c r="Q37" s="46">
        <v>0.1</v>
      </c>
      <c r="R37" s="21">
        <f t="shared" si="3"/>
        <v>0.02</v>
      </c>
      <c r="S37" s="20">
        <v>1100</v>
      </c>
      <c r="T37" s="20">
        <v>2200</v>
      </c>
      <c r="U37" s="20">
        <f t="shared" si="4"/>
        <v>4734400</v>
      </c>
      <c r="V37" s="20">
        <f t="shared" si="5"/>
        <v>473440</v>
      </c>
      <c r="W37" s="20">
        <f t="shared" si="6"/>
        <v>4260960</v>
      </c>
      <c r="X37" s="47">
        <f t="shared" si="7"/>
        <v>9468800</v>
      </c>
      <c r="Y37" s="48">
        <f t="shared" si="8"/>
        <v>946880</v>
      </c>
      <c r="Z37" s="48">
        <f t="shared" si="9"/>
        <v>8521920</v>
      </c>
    </row>
    <row r="38" spans="2:26" x14ac:dyDescent="0.25">
      <c r="B38" s="42">
        <v>7</v>
      </c>
      <c r="C38" s="42" t="s">
        <v>26</v>
      </c>
      <c r="D38" s="42"/>
      <c r="E38" s="42" t="s">
        <v>10</v>
      </c>
      <c r="F38" s="42" t="s">
        <v>20</v>
      </c>
      <c r="G38" s="42">
        <v>1</v>
      </c>
      <c r="H38" s="44">
        <v>74</v>
      </c>
      <c r="I38" s="44">
        <v>40</v>
      </c>
      <c r="J38" s="45">
        <v>10</v>
      </c>
      <c r="K38" s="20">
        <f t="shared" si="0"/>
        <v>2960</v>
      </c>
      <c r="L38" s="20">
        <f t="shared" si="1"/>
        <v>31849.599999999999</v>
      </c>
      <c r="M38" s="42">
        <v>2019</v>
      </c>
      <c r="N38" s="42">
        <v>2024</v>
      </c>
      <c r="O38" s="42">
        <v>45</v>
      </c>
      <c r="P38" s="42">
        <f t="shared" si="2"/>
        <v>5</v>
      </c>
      <c r="Q38" s="46">
        <v>0.1</v>
      </c>
      <c r="R38" s="21">
        <f t="shared" si="3"/>
        <v>0.02</v>
      </c>
      <c r="S38" s="20">
        <v>1200</v>
      </c>
      <c r="T38" s="20">
        <v>2200</v>
      </c>
      <c r="U38" s="20">
        <f t="shared" si="4"/>
        <v>38219520</v>
      </c>
      <c r="V38" s="20">
        <f t="shared" si="5"/>
        <v>3821952</v>
      </c>
      <c r="W38" s="20">
        <f t="shared" si="6"/>
        <v>34397568</v>
      </c>
      <c r="X38" s="47">
        <f t="shared" si="7"/>
        <v>70069120</v>
      </c>
      <c r="Y38" s="48">
        <f t="shared" si="8"/>
        <v>7006912.0000000009</v>
      </c>
      <c r="Z38" s="48">
        <f t="shared" si="9"/>
        <v>63062208</v>
      </c>
    </row>
    <row r="39" spans="2:26" x14ac:dyDescent="0.25">
      <c r="B39" s="42">
        <v>8</v>
      </c>
      <c r="C39" s="42" t="s">
        <v>27</v>
      </c>
      <c r="D39" s="42"/>
      <c r="E39" s="42" t="s">
        <v>9</v>
      </c>
      <c r="F39" s="42" t="s">
        <v>29</v>
      </c>
      <c r="G39" s="42">
        <v>1</v>
      </c>
      <c r="H39" s="44">
        <v>35</v>
      </c>
      <c r="I39" s="44">
        <v>6.5</v>
      </c>
      <c r="J39" s="45">
        <v>3</v>
      </c>
      <c r="K39" s="20">
        <f t="shared" si="0"/>
        <v>227.5</v>
      </c>
      <c r="L39" s="20">
        <f t="shared" si="1"/>
        <v>2447.9</v>
      </c>
      <c r="M39" s="42">
        <v>2019</v>
      </c>
      <c r="N39" s="42">
        <v>2024</v>
      </c>
      <c r="O39" s="42">
        <v>60</v>
      </c>
      <c r="P39" s="42">
        <f t="shared" si="2"/>
        <v>5</v>
      </c>
      <c r="Q39" s="46">
        <v>0.1</v>
      </c>
      <c r="R39" s="21">
        <f t="shared" si="3"/>
        <v>1.5000000000000001E-2</v>
      </c>
      <c r="S39" s="20">
        <v>1200</v>
      </c>
      <c r="T39" s="20">
        <v>2200</v>
      </c>
      <c r="U39" s="20">
        <f t="shared" si="4"/>
        <v>2937480</v>
      </c>
      <c r="V39" s="20">
        <f t="shared" si="5"/>
        <v>220311.00000000003</v>
      </c>
      <c r="W39" s="20">
        <f t="shared" si="6"/>
        <v>2717169</v>
      </c>
      <c r="X39" s="47">
        <f t="shared" si="7"/>
        <v>5385380</v>
      </c>
      <c r="Y39" s="48">
        <f t="shared" si="8"/>
        <v>403903.50000000006</v>
      </c>
      <c r="Z39" s="48">
        <f t="shared" si="9"/>
        <v>4981476.5</v>
      </c>
    </row>
    <row r="40" spans="2:26" x14ac:dyDescent="0.25">
      <c r="B40" s="42">
        <v>9</v>
      </c>
      <c r="C40" s="42" t="s">
        <v>27</v>
      </c>
      <c r="D40" s="42"/>
      <c r="E40" s="42" t="s">
        <v>10</v>
      </c>
      <c r="F40" s="42" t="s">
        <v>29</v>
      </c>
      <c r="G40" s="42">
        <v>1</v>
      </c>
      <c r="H40" s="44">
        <v>70</v>
      </c>
      <c r="I40" s="44">
        <v>51.5</v>
      </c>
      <c r="J40" s="45">
        <v>4</v>
      </c>
      <c r="K40" s="20">
        <f t="shared" si="0"/>
        <v>3605</v>
      </c>
      <c r="L40" s="20">
        <f t="shared" si="1"/>
        <v>38789.799999999996</v>
      </c>
      <c r="M40" s="42">
        <v>2019</v>
      </c>
      <c r="N40" s="42">
        <v>2024</v>
      </c>
      <c r="O40" s="42">
        <v>45</v>
      </c>
      <c r="P40" s="42">
        <f t="shared" si="2"/>
        <v>5</v>
      </c>
      <c r="Q40" s="46">
        <v>0.1</v>
      </c>
      <c r="R40" s="21">
        <f t="shared" si="3"/>
        <v>0.02</v>
      </c>
      <c r="S40" s="20">
        <v>1000</v>
      </c>
      <c r="T40" s="20">
        <v>1500</v>
      </c>
      <c r="U40" s="20">
        <f t="shared" si="4"/>
        <v>38789799.999999993</v>
      </c>
      <c r="V40" s="20">
        <f t="shared" si="5"/>
        <v>3878979.9999999995</v>
      </c>
      <c r="W40" s="20">
        <f t="shared" si="6"/>
        <v>34910819.999999993</v>
      </c>
      <c r="X40" s="47">
        <f t="shared" si="7"/>
        <v>58184699.999999993</v>
      </c>
      <c r="Y40" s="48">
        <f t="shared" si="8"/>
        <v>5818469.9999999991</v>
      </c>
      <c r="Z40" s="48">
        <f t="shared" si="9"/>
        <v>52366229.999999993</v>
      </c>
    </row>
    <row r="41" spans="2:26" x14ac:dyDescent="0.25">
      <c r="B41" s="42">
        <v>10</v>
      </c>
      <c r="C41" s="42" t="s">
        <v>28</v>
      </c>
      <c r="D41" s="42"/>
      <c r="E41" s="42" t="s">
        <v>9</v>
      </c>
      <c r="F41" s="42" t="s">
        <v>20</v>
      </c>
      <c r="G41" s="42">
        <v>1</v>
      </c>
      <c r="H41" s="44">
        <v>30.5</v>
      </c>
      <c r="I41" s="44">
        <v>13.5</v>
      </c>
      <c r="J41" s="45">
        <v>4</v>
      </c>
      <c r="K41" s="20">
        <f t="shared" si="0"/>
        <v>411.75</v>
      </c>
      <c r="L41" s="20">
        <f t="shared" si="1"/>
        <v>4430.43</v>
      </c>
      <c r="M41" s="42">
        <v>2019</v>
      </c>
      <c r="N41" s="42">
        <v>2024</v>
      </c>
      <c r="O41" s="42">
        <v>60</v>
      </c>
      <c r="P41" s="42">
        <f t="shared" si="2"/>
        <v>5</v>
      </c>
      <c r="Q41" s="46">
        <v>0.1</v>
      </c>
      <c r="R41" s="21">
        <f t="shared" si="3"/>
        <v>1.5000000000000001E-2</v>
      </c>
      <c r="S41" s="20">
        <v>1500</v>
      </c>
      <c r="T41" s="20">
        <v>1500</v>
      </c>
      <c r="U41" s="20">
        <f t="shared" si="4"/>
        <v>6645645</v>
      </c>
      <c r="V41" s="20">
        <f t="shared" si="5"/>
        <v>498423.375</v>
      </c>
      <c r="W41" s="20">
        <f t="shared" si="6"/>
        <v>6147221.625</v>
      </c>
      <c r="X41" s="47">
        <f t="shared" si="7"/>
        <v>6645645</v>
      </c>
      <c r="Y41" s="48">
        <f t="shared" si="8"/>
        <v>498423.375</v>
      </c>
      <c r="Z41" s="48">
        <f t="shared" si="9"/>
        <v>6147221.625</v>
      </c>
    </row>
    <row r="42" spans="2:26" x14ac:dyDescent="0.25">
      <c r="B42" s="42">
        <v>11</v>
      </c>
      <c r="C42" s="42" t="s">
        <v>28</v>
      </c>
      <c r="D42" s="42"/>
      <c r="E42" s="42" t="s">
        <v>10</v>
      </c>
      <c r="F42" s="42" t="s">
        <v>20</v>
      </c>
      <c r="G42" s="42">
        <v>1</v>
      </c>
      <c r="H42" s="44">
        <v>15.5</v>
      </c>
      <c r="I42" s="44">
        <v>9.4</v>
      </c>
      <c r="J42" s="45">
        <v>3</v>
      </c>
      <c r="K42" s="20">
        <f t="shared" si="0"/>
        <v>145.70000000000002</v>
      </c>
      <c r="L42" s="20">
        <f t="shared" si="1"/>
        <v>1567.7320000000002</v>
      </c>
      <c r="M42" s="42">
        <v>2019</v>
      </c>
      <c r="N42" s="42">
        <v>2024</v>
      </c>
      <c r="O42" s="42">
        <v>45</v>
      </c>
      <c r="P42" s="42">
        <f t="shared" si="2"/>
        <v>5</v>
      </c>
      <c r="Q42" s="46">
        <v>0.1</v>
      </c>
      <c r="R42" s="21">
        <f t="shared" si="3"/>
        <v>0.02</v>
      </c>
      <c r="S42" s="20">
        <v>1000</v>
      </c>
      <c r="T42" s="20">
        <v>1500</v>
      </c>
      <c r="U42" s="20">
        <f t="shared" si="4"/>
        <v>1567732.0000000002</v>
      </c>
      <c r="V42" s="20">
        <f t="shared" si="5"/>
        <v>156773.20000000004</v>
      </c>
      <c r="W42" s="20">
        <f t="shared" si="6"/>
        <v>1410958.8000000003</v>
      </c>
      <c r="X42" s="47">
        <f t="shared" si="7"/>
        <v>2351598.0000000005</v>
      </c>
      <c r="Y42" s="48">
        <f t="shared" si="8"/>
        <v>235159.80000000008</v>
      </c>
      <c r="Z42" s="48">
        <f t="shared" si="9"/>
        <v>2116438.2000000002</v>
      </c>
    </row>
    <row r="43" spans="2:26" s="9" customFormat="1" x14ac:dyDescent="0.25">
      <c r="B43" s="42">
        <v>12</v>
      </c>
      <c r="C43" s="42" t="s">
        <v>30</v>
      </c>
      <c r="D43" s="42"/>
      <c r="E43" s="42" t="s">
        <v>10</v>
      </c>
      <c r="F43" s="42" t="s">
        <v>20</v>
      </c>
      <c r="G43" s="42">
        <v>1</v>
      </c>
      <c r="H43" s="44">
        <v>182</v>
      </c>
      <c r="I43" s="44">
        <v>41</v>
      </c>
      <c r="J43" s="45"/>
      <c r="K43" s="20">
        <f t="shared" si="0"/>
        <v>7462</v>
      </c>
      <c r="L43" s="20">
        <f t="shared" si="1"/>
        <v>80291.12</v>
      </c>
      <c r="M43" s="42">
        <v>2019</v>
      </c>
      <c r="N43" s="42">
        <v>2024</v>
      </c>
      <c r="O43" s="42">
        <v>45</v>
      </c>
      <c r="P43" s="42">
        <f t="shared" si="2"/>
        <v>5</v>
      </c>
      <c r="Q43" s="46">
        <v>0.1</v>
      </c>
      <c r="R43" s="21">
        <f t="shared" si="3"/>
        <v>0.02</v>
      </c>
      <c r="S43" s="20">
        <v>1000</v>
      </c>
      <c r="T43" s="20">
        <v>1500</v>
      </c>
      <c r="U43" s="20">
        <f t="shared" si="4"/>
        <v>80291120</v>
      </c>
      <c r="V43" s="20">
        <f t="shared" si="5"/>
        <v>8029112.0000000009</v>
      </c>
      <c r="W43" s="20">
        <f t="shared" si="6"/>
        <v>72262008</v>
      </c>
      <c r="X43" s="47">
        <f t="shared" si="7"/>
        <v>120436680</v>
      </c>
      <c r="Y43" s="48">
        <f t="shared" si="8"/>
        <v>12043668</v>
      </c>
      <c r="Z43" s="48">
        <f t="shared" si="9"/>
        <v>108393012</v>
      </c>
    </row>
    <row r="44" spans="2:26" x14ac:dyDescent="0.25">
      <c r="B44" s="42">
        <v>13</v>
      </c>
      <c r="C44" s="42" t="s">
        <v>31</v>
      </c>
      <c r="D44" s="42"/>
      <c r="E44" s="42" t="s">
        <v>10</v>
      </c>
      <c r="F44" s="42" t="s">
        <v>20</v>
      </c>
      <c r="G44" s="42">
        <v>1</v>
      </c>
      <c r="H44" s="44">
        <v>80</v>
      </c>
      <c r="I44" s="44">
        <v>43</v>
      </c>
      <c r="J44" s="45">
        <v>4</v>
      </c>
      <c r="K44" s="20">
        <f t="shared" si="0"/>
        <v>3440</v>
      </c>
      <c r="L44" s="20">
        <f t="shared" si="1"/>
        <v>37014.400000000001</v>
      </c>
      <c r="M44" s="42">
        <v>2019</v>
      </c>
      <c r="N44" s="42">
        <v>2024</v>
      </c>
      <c r="O44" s="42">
        <v>45</v>
      </c>
      <c r="P44" s="42">
        <f t="shared" si="2"/>
        <v>5</v>
      </c>
      <c r="Q44" s="46">
        <v>0.1</v>
      </c>
      <c r="R44" s="21">
        <f t="shared" si="3"/>
        <v>0.02</v>
      </c>
      <c r="S44" s="20">
        <v>1000</v>
      </c>
      <c r="T44" s="20">
        <v>1500</v>
      </c>
      <c r="U44" s="20">
        <f t="shared" si="4"/>
        <v>37014400</v>
      </c>
      <c r="V44" s="20">
        <f t="shared" si="5"/>
        <v>3701440</v>
      </c>
      <c r="W44" s="20">
        <f t="shared" si="6"/>
        <v>33312960</v>
      </c>
      <c r="X44" s="47">
        <f t="shared" si="7"/>
        <v>55521600</v>
      </c>
      <c r="Y44" s="48">
        <f t="shared" si="8"/>
        <v>5552160</v>
      </c>
      <c r="Z44" s="48">
        <f t="shared" si="9"/>
        <v>49969440</v>
      </c>
    </row>
    <row r="45" spans="2:26" x14ac:dyDescent="0.25">
      <c r="B45" s="42">
        <v>14</v>
      </c>
      <c r="C45" s="42" t="s">
        <v>32</v>
      </c>
      <c r="D45" s="42"/>
      <c r="E45" s="42" t="s">
        <v>10</v>
      </c>
      <c r="F45" s="42" t="s">
        <v>20</v>
      </c>
      <c r="G45" s="42">
        <v>1</v>
      </c>
      <c r="H45" s="44">
        <v>21.7</v>
      </c>
      <c r="I45" s="44">
        <v>13.6</v>
      </c>
      <c r="J45" s="45">
        <v>4</v>
      </c>
      <c r="K45" s="20">
        <f t="shared" si="0"/>
        <v>295.12</v>
      </c>
      <c r="L45" s="20">
        <f t="shared" si="1"/>
        <v>3175.4911999999999</v>
      </c>
      <c r="M45" s="42">
        <v>2019</v>
      </c>
      <c r="N45" s="42">
        <v>2024</v>
      </c>
      <c r="O45" s="42">
        <v>45</v>
      </c>
      <c r="P45" s="42">
        <f t="shared" si="2"/>
        <v>5</v>
      </c>
      <c r="Q45" s="46">
        <v>0.1</v>
      </c>
      <c r="R45" s="21">
        <f t="shared" si="3"/>
        <v>0.02</v>
      </c>
      <c r="S45" s="20">
        <v>1000</v>
      </c>
      <c r="T45" s="20">
        <v>1500</v>
      </c>
      <c r="U45" s="20">
        <f t="shared" si="4"/>
        <v>3175491.1999999997</v>
      </c>
      <c r="V45" s="20">
        <f t="shared" si="5"/>
        <v>317549.12</v>
      </c>
      <c r="W45" s="20">
        <f t="shared" si="6"/>
        <v>2857942.0799999996</v>
      </c>
      <c r="X45" s="47">
        <f t="shared" si="7"/>
        <v>4763236.8</v>
      </c>
      <c r="Y45" s="48">
        <f t="shared" si="8"/>
        <v>476323.68000000005</v>
      </c>
      <c r="Z45" s="48">
        <f t="shared" si="9"/>
        <v>4286913.12</v>
      </c>
    </row>
    <row r="46" spans="2:26" x14ac:dyDescent="0.25">
      <c r="B46" s="64">
        <v>15</v>
      </c>
      <c r="C46" s="64" t="s">
        <v>33</v>
      </c>
      <c r="D46" s="42"/>
      <c r="E46" s="42" t="s">
        <v>7</v>
      </c>
      <c r="F46" s="42" t="s">
        <v>20</v>
      </c>
      <c r="G46" s="70">
        <v>1</v>
      </c>
      <c r="H46" s="44">
        <v>30</v>
      </c>
      <c r="I46" s="44">
        <v>21.5</v>
      </c>
      <c r="J46" s="45">
        <v>4</v>
      </c>
      <c r="K46" s="20">
        <f t="shared" si="0"/>
        <v>645</v>
      </c>
      <c r="L46" s="20">
        <f t="shared" si="1"/>
        <v>6940.2</v>
      </c>
      <c r="M46" s="42">
        <v>2019</v>
      </c>
      <c r="N46" s="42">
        <v>2024</v>
      </c>
      <c r="O46" s="42">
        <v>60</v>
      </c>
      <c r="P46" s="42">
        <f t="shared" si="2"/>
        <v>5</v>
      </c>
      <c r="Q46" s="46">
        <v>0.1</v>
      </c>
      <c r="R46" s="21">
        <f t="shared" si="3"/>
        <v>1.5000000000000001E-2</v>
      </c>
      <c r="S46" s="20">
        <v>1600</v>
      </c>
      <c r="T46" s="20">
        <v>2200</v>
      </c>
      <c r="U46" s="20">
        <f t="shared" si="4"/>
        <v>11104320</v>
      </c>
      <c r="V46" s="20">
        <f t="shared" si="5"/>
        <v>832824.00000000012</v>
      </c>
      <c r="W46" s="20">
        <f t="shared" si="6"/>
        <v>10271496</v>
      </c>
      <c r="X46" s="47">
        <f t="shared" si="7"/>
        <v>15268440</v>
      </c>
      <c r="Y46" s="48">
        <f t="shared" si="8"/>
        <v>1145133</v>
      </c>
      <c r="Z46" s="48">
        <f t="shared" si="9"/>
        <v>14123307</v>
      </c>
    </row>
    <row r="47" spans="2:26" x14ac:dyDescent="0.25">
      <c r="B47" s="65"/>
      <c r="C47" s="65"/>
      <c r="D47" s="42"/>
      <c r="E47" s="42" t="s">
        <v>8</v>
      </c>
      <c r="F47" s="42" t="s">
        <v>20</v>
      </c>
      <c r="G47" s="70"/>
      <c r="H47" s="44">
        <v>30</v>
      </c>
      <c r="I47" s="44">
        <v>21.5</v>
      </c>
      <c r="J47" s="45">
        <v>4</v>
      </c>
      <c r="K47" s="20">
        <f t="shared" si="0"/>
        <v>645</v>
      </c>
      <c r="L47" s="20">
        <f t="shared" si="1"/>
        <v>6940.2</v>
      </c>
      <c r="M47" s="42">
        <v>2019</v>
      </c>
      <c r="N47" s="42">
        <v>2024</v>
      </c>
      <c r="O47" s="42">
        <v>60</v>
      </c>
      <c r="P47" s="42">
        <f t="shared" si="2"/>
        <v>5</v>
      </c>
      <c r="Q47" s="46">
        <v>0.1</v>
      </c>
      <c r="R47" s="21">
        <f t="shared" si="3"/>
        <v>1.5000000000000001E-2</v>
      </c>
      <c r="S47" s="20">
        <v>1600</v>
      </c>
      <c r="T47" s="20">
        <v>2200</v>
      </c>
      <c r="U47" s="20">
        <f t="shared" si="4"/>
        <v>11104320</v>
      </c>
      <c r="V47" s="20">
        <f t="shared" si="5"/>
        <v>832824.00000000012</v>
      </c>
      <c r="W47" s="20">
        <f t="shared" si="6"/>
        <v>10271496</v>
      </c>
      <c r="X47" s="47">
        <f t="shared" si="7"/>
        <v>15268440</v>
      </c>
      <c r="Y47" s="48">
        <f t="shared" si="8"/>
        <v>1145133</v>
      </c>
      <c r="Z47" s="48">
        <f t="shared" si="9"/>
        <v>14123307</v>
      </c>
    </row>
    <row r="48" spans="2:26" x14ac:dyDescent="0.25">
      <c r="B48" s="42">
        <v>16</v>
      </c>
      <c r="C48" s="42" t="s">
        <v>34</v>
      </c>
      <c r="D48" s="42"/>
      <c r="E48" s="42" t="s">
        <v>9</v>
      </c>
      <c r="F48" s="42" t="s">
        <v>20</v>
      </c>
      <c r="G48" s="42">
        <v>1</v>
      </c>
      <c r="H48" s="44">
        <v>44.2</v>
      </c>
      <c r="I48" s="44">
        <v>41.5</v>
      </c>
      <c r="J48" s="45">
        <v>4</v>
      </c>
      <c r="K48" s="20">
        <f t="shared" si="0"/>
        <v>1834.3000000000002</v>
      </c>
      <c r="L48" s="20">
        <f t="shared" si="1"/>
        <v>19737.068000000003</v>
      </c>
      <c r="M48" s="42">
        <v>2019</v>
      </c>
      <c r="N48" s="42">
        <v>2024</v>
      </c>
      <c r="O48" s="42">
        <v>60</v>
      </c>
      <c r="P48" s="42">
        <f t="shared" si="2"/>
        <v>5</v>
      </c>
      <c r="Q48" s="46">
        <v>0.1</v>
      </c>
      <c r="R48" s="21">
        <f t="shared" si="3"/>
        <v>1.5000000000000001E-2</v>
      </c>
      <c r="S48" s="20">
        <v>1600</v>
      </c>
      <c r="T48" s="20">
        <v>2200</v>
      </c>
      <c r="U48" s="20">
        <f t="shared" si="4"/>
        <v>31579308.800000004</v>
      </c>
      <c r="V48" s="20">
        <f t="shared" si="5"/>
        <v>2368448.1600000006</v>
      </c>
      <c r="W48" s="20">
        <f t="shared" si="6"/>
        <v>29210860.640000004</v>
      </c>
      <c r="X48" s="47">
        <f t="shared" si="7"/>
        <v>43421549.600000009</v>
      </c>
      <c r="Y48" s="48">
        <f t="shared" si="8"/>
        <v>3256616.2200000007</v>
      </c>
      <c r="Z48" s="48">
        <f t="shared" si="9"/>
        <v>40164933.38000001</v>
      </c>
    </row>
    <row r="49" spans="2:26" x14ac:dyDescent="0.25">
      <c r="B49" s="42">
        <v>17</v>
      </c>
      <c r="C49" s="42" t="s">
        <v>35</v>
      </c>
      <c r="D49" s="42"/>
      <c r="E49" s="42" t="s">
        <v>7</v>
      </c>
      <c r="F49" s="42" t="s">
        <v>20</v>
      </c>
      <c r="G49" s="42">
        <v>1</v>
      </c>
      <c r="H49" s="44">
        <v>18</v>
      </c>
      <c r="I49" s="44">
        <v>7.2</v>
      </c>
      <c r="J49" s="45">
        <v>4</v>
      </c>
      <c r="K49" s="20">
        <f t="shared" si="0"/>
        <v>129.6</v>
      </c>
      <c r="L49" s="20">
        <f t="shared" si="1"/>
        <v>1394.4959999999999</v>
      </c>
      <c r="M49" s="42">
        <v>2019</v>
      </c>
      <c r="N49" s="42">
        <v>2024</v>
      </c>
      <c r="O49" s="42">
        <v>60</v>
      </c>
      <c r="P49" s="42">
        <f t="shared" si="2"/>
        <v>5</v>
      </c>
      <c r="Q49" s="46">
        <v>0.1</v>
      </c>
      <c r="R49" s="21">
        <f t="shared" si="3"/>
        <v>1.5000000000000001E-2</v>
      </c>
      <c r="S49" s="20">
        <v>1600</v>
      </c>
      <c r="T49" s="20">
        <v>2200</v>
      </c>
      <c r="U49" s="20">
        <f t="shared" si="4"/>
        <v>2231193.5999999996</v>
      </c>
      <c r="V49" s="20">
        <f t="shared" si="5"/>
        <v>167339.51999999996</v>
      </c>
      <c r="W49" s="20">
        <f t="shared" si="6"/>
        <v>2063854.0799999996</v>
      </c>
      <c r="X49" s="47">
        <f t="shared" si="7"/>
        <v>3067891.1999999997</v>
      </c>
      <c r="Y49" s="48">
        <f t="shared" si="8"/>
        <v>230091.84000000003</v>
      </c>
      <c r="Z49" s="48">
        <f t="shared" si="9"/>
        <v>2837799.36</v>
      </c>
    </row>
    <row r="50" spans="2:26" x14ac:dyDescent="0.25">
      <c r="B50" s="64">
        <v>18</v>
      </c>
      <c r="C50" s="64" t="s">
        <v>36</v>
      </c>
      <c r="D50" s="42"/>
      <c r="E50" s="42" t="s">
        <v>7</v>
      </c>
      <c r="F50" s="42" t="s">
        <v>20</v>
      </c>
      <c r="G50" s="70">
        <v>1</v>
      </c>
      <c r="H50" s="44">
        <v>34</v>
      </c>
      <c r="I50" s="44">
        <v>15</v>
      </c>
      <c r="J50" s="45">
        <v>4</v>
      </c>
      <c r="K50" s="20">
        <f t="shared" si="0"/>
        <v>510</v>
      </c>
      <c r="L50" s="20">
        <f t="shared" si="1"/>
        <v>5487.5999999999995</v>
      </c>
      <c r="M50" s="42">
        <v>2019</v>
      </c>
      <c r="N50" s="42">
        <v>2024</v>
      </c>
      <c r="O50" s="42">
        <v>60</v>
      </c>
      <c r="P50" s="42">
        <f t="shared" si="2"/>
        <v>5</v>
      </c>
      <c r="Q50" s="46">
        <v>0.1</v>
      </c>
      <c r="R50" s="21">
        <f t="shared" si="3"/>
        <v>1.5000000000000001E-2</v>
      </c>
      <c r="S50" s="20">
        <v>1600</v>
      </c>
      <c r="T50" s="20">
        <v>2200</v>
      </c>
      <c r="U50" s="20">
        <f t="shared" si="4"/>
        <v>8780160</v>
      </c>
      <c r="V50" s="20">
        <f t="shared" si="5"/>
        <v>658512.00000000012</v>
      </c>
      <c r="W50" s="20">
        <f t="shared" si="6"/>
        <v>8121648</v>
      </c>
      <c r="X50" s="47">
        <f t="shared" si="7"/>
        <v>12072719.999999998</v>
      </c>
      <c r="Y50" s="48">
        <f t="shared" si="8"/>
        <v>905454</v>
      </c>
      <c r="Z50" s="48">
        <f t="shared" si="9"/>
        <v>11167265.999999998</v>
      </c>
    </row>
    <row r="51" spans="2:26" x14ac:dyDescent="0.25">
      <c r="B51" s="65"/>
      <c r="C51" s="65"/>
      <c r="D51" s="42"/>
      <c r="E51" s="42" t="s">
        <v>8</v>
      </c>
      <c r="F51" s="42" t="s">
        <v>20</v>
      </c>
      <c r="G51" s="70"/>
      <c r="H51" s="44">
        <v>34</v>
      </c>
      <c r="I51" s="44">
        <v>15</v>
      </c>
      <c r="J51" s="45">
        <v>4</v>
      </c>
      <c r="K51" s="20">
        <f t="shared" si="0"/>
        <v>510</v>
      </c>
      <c r="L51" s="20">
        <f t="shared" si="1"/>
        <v>5487.5999999999995</v>
      </c>
      <c r="M51" s="42">
        <v>2019</v>
      </c>
      <c r="N51" s="42">
        <v>2024</v>
      </c>
      <c r="O51" s="42">
        <v>60</v>
      </c>
      <c r="P51" s="42">
        <f t="shared" si="2"/>
        <v>5</v>
      </c>
      <c r="Q51" s="46">
        <v>0.1</v>
      </c>
      <c r="R51" s="21">
        <f t="shared" si="3"/>
        <v>1.5000000000000001E-2</v>
      </c>
      <c r="S51" s="20">
        <v>1600</v>
      </c>
      <c r="T51" s="20">
        <v>2200</v>
      </c>
      <c r="U51" s="20">
        <f t="shared" si="4"/>
        <v>8780160</v>
      </c>
      <c r="V51" s="20">
        <f t="shared" si="5"/>
        <v>658512.00000000012</v>
      </c>
      <c r="W51" s="20">
        <f t="shared" si="6"/>
        <v>8121648</v>
      </c>
      <c r="X51" s="47">
        <f t="shared" si="7"/>
        <v>12072719.999999998</v>
      </c>
      <c r="Y51" s="48">
        <f t="shared" si="8"/>
        <v>905454</v>
      </c>
      <c r="Z51" s="48">
        <f t="shared" si="9"/>
        <v>11167265.999999998</v>
      </c>
    </row>
    <row r="52" spans="2:26" x14ac:dyDescent="0.25">
      <c r="B52" s="64">
        <v>19</v>
      </c>
      <c r="C52" s="64" t="s">
        <v>37</v>
      </c>
      <c r="D52" s="42"/>
      <c r="E52" s="42" t="s">
        <v>7</v>
      </c>
      <c r="F52" s="42" t="s">
        <v>20</v>
      </c>
      <c r="G52" s="70">
        <v>1</v>
      </c>
      <c r="H52" s="44">
        <v>45</v>
      </c>
      <c r="I52" s="44">
        <v>18.8</v>
      </c>
      <c r="J52" s="45">
        <v>4</v>
      </c>
      <c r="K52" s="20">
        <f t="shared" si="0"/>
        <v>846</v>
      </c>
      <c r="L52" s="20">
        <f t="shared" si="1"/>
        <v>9102.9599999999991</v>
      </c>
      <c r="M52" s="42">
        <v>2019</v>
      </c>
      <c r="N52" s="42">
        <v>2024</v>
      </c>
      <c r="O52" s="42">
        <v>60</v>
      </c>
      <c r="P52" s="42">
        <f t="shared" si="2"/>
        <v>5</v>
      </c>
      <c r="Q52" s="46">
        <v>0.1</v>
      </c>
      <c r="R52" s="21">
        <f t="shared" si="3"/>
        <v>1.5000000000000001E-2</v>
      </c>
      <c r="S52" s="20">
        <v>1600</v>
      </c>
      <c r="T52" s="20">
        <v>2200</v>
      </c>
      <c r="U52" s="20">
        <f t="shared" si="4"/>
        <v>14564735.999999998</v>
      </c>
      <c r="V52" s="20">
        <f t="shared" si="5"/>
        <v>1092355.2</v>
      </c>
      <c r="W52" s="20">
        <f t="shared" si="6"/>
        <v>13472380.799999999</v>
      </c>
      <c r="X52" s="47">
        <f t="shared" si="7"/>
        <v>20026511.999999996</v>
      </c>
      <c r="Y52" s="48">
        <f t="shared" si="8"/>
        <v>1501988.4</v>
      </c>
      <c r="Z52" s="48">
        <f t="shared" si="9"/>
        <v>18524523.599999998</v>
      </c>
    </row>
    <row r="53" spans="2:26" x14ac:dyDescent="0.25">
      <c r="B53" s="66"/>
      <c r="C53" s="66"/>
      <c r="D53" s="42"/>
      <c r="E53" s="42" t="s">
        <v>8</v>
      </c>
      <c r="F53" s="42" t="s">
        <v>20</v>
      </c>
      <c r="G53" s="70"/>
      <c r="H53" s="44">
        <v>45</v>
      </c>
      <c r="I53" s="44">
        <v>18.8</v>
      </c>
      <c r="J53" s="45">
        <v>4</v>
      </c>
      <c r="K53" s="20">
        <f t="shared" si="0"/>
        <v>846</v>
      </c>
      <c r="L53" s="20">
        <f t="shared" si="1"/>
        <v>9102.9599999999991</v>
      </c>
      <c r="M53" s="42">
        <v>2019</v>
      </c>
      <c r="N53" s="42">
        <v>2024</v>
      </c>
      <c r="O53" s="42">
        <v>60</v>
      </c>
      <c r="P53" s="42">
        <f t="shared" si="2"/>
        <v>5</v>
      </c>
      <c r="Q53" s="46">
        <v>0.1</v>
      </c>
      <c r="R53" s="21">
        <f t="shared" si="3"/>
        <v>1.5000000000000001E-2</v>
      </c>
      <c r="S53" s="20">
        <v>1600</v>
      </c>
      <c r="T53" s="20">
        <v>2200</v>
      </c>
      <c r="U53" s="20">
        <f t="shared" si="4"/>
        <v>14564735.999999998</v>
      </c>
      <c r="V53" s="20">
        <f t="shared" si="5"/>
        <v>1092355.2</v>
      </c>
      <c r="W53" s="20">
        <f t="shared" si="6"/>
        <v>13472380.799999999</v>
      </c>
      <c r="X53" s="47">
        <f t="shared" si="7"/>
        <v>20026511.999999996</v>
      </c>
      <c r="Y53" s="48">
        <f t="shared" si="8"/>
        <v>1501988.4</v>
      </c>
      <c r="Z53" s="48">
        <f t="shared" si="9"/>
        <v>18524523.599999998</v>
      </c>
    </row>
    <row r="54" spans="2:26" x14ac:dyDescent="0.25">
      <c r="B54" s="65"/>
      <c r="C54" s="65"/>
      <c r="D54" s="42"/>
      <c r="E54" s="42" t="s">
        <v>9</v>
      </c>
      <c r="F54" s="42" t="s">
        <v>20</v>
      </c>
      <c r="G54" s="70"/>
      <c r="H54" s="44">
        <v>51</v>
      </c>
      <c r="I54" s="44">
        <v>11.8</v>
      </c>
      <c r="J54" s="45">
        <v>4</v>
      </c>
      <c r="K54" s="20">
        <f t="shared" si="0"/>
        <v>601.80000000000007</v>
      </c>
      <c r="L54" s="20">
        <f t="shared" si="1"/>
        <v>6475.3680000000004</v>
      </c>
      <c r="M54" s="42">
        <v>2019</v>
      </c>
      <c r="N54" s="42">
        <v>2024</v>
      </c>
      <c r="O54" s="42">
        <v>60</v>
      </c>
      <c r="P54" s="42">
        <f t="shared" si="2"/>
        <v>5</v>
      </c>
      <c r="Q54" s="46">
        <v>0.1</v>
      </c>
      <c r="R54" s="21">
        <f t="shared" si="3"/>
        <v>1.5000000000000001E-2</v>
      </c>
      <c r="S54" s="20">
        <v>1600</v>
      </c>
      <c r="T54" s="20">
        <v>2200</v>
      </c>
      <c r="U54" s="20">
        <f t="shared" si="4"/>
        <v>10360588.800000001</v>
      </c>
      <c r="V54" s="20">
        <f t="shared" si="5"/>
        <v>777044.16000000015</v>
      </c>
      <c r="W54" s="20">
        <f t="shared" si="6"/>
        <v>9583544.6400000006</v>
      </c>
      <c r="X54" s="47">
        <f t="shared" si="7"/>
        <v>14245809.600000001</v>
      </c>
      <c r="Y54" s="48">
        <f t="shared" si="8"/>
        <v>1068435.7200000002</v>
      </c>
      <c r="Z54" s="48">
        <f t="shared" si="9"/>
        <v>13177373.880000001</v>
      </c>
    </row>
    <row r="55" spans="2:26" x14ac:dyDescent="0.25">
      <c r="B55" s="64">
        <v>20</v>
      </c>
      <c r="C55" s="64" t="s">
        <v>38</v>
      </c>
      <c r="D55" s="42"/>
      <c r="E55" s="42" t="s">
        <v>7</v>
      </c>
      <c r="F55" s="42" t="s">
        <v>11</v>
      </c>
      <c r="G55" s="70">
        <v>1</v>
      </c>
      <c r="H55" s="44">
        <v>21</v>
      </c>
      <c r="I55" s="44">
        <v>15.2</v>
      </c>
      <c r="J55" s="45">
        <v>3.5</v>
      </c>
      <c r="K55" s="20">
        <f t="shared" si="0"/>
        <v>319.2</v>
      </c>
      <c r="L55" s="20">
        <f t="shared" si="1"/>
        <v>3434.5919999999996</v>
      </c>
      <c r="M55" s="42">
        <v>2019</v>
      </c>
      <c r="N55" s="42">
        <v>2024</v>
      </c>
      <c r="O55" s="42">
        <v>60</v>
      </c>
      <c r="P55" s="42">
        <f t="shared" si="2"/>
        <v>5</v>
      </c>
      <c r="Q55" s="46">
        <v>0.1</v>
      </c>
      <c r="R55" s="21">
        <f t="shared" si="3"/>
        <v>1.5000000000000001E-2</v>
      </c>
      <c r="S55" s="20">
        <v>1500</v>
      </c>
      <c r="T55" s="20">
        <v>2200</v>
      </c>
      <c r="U55" s="20">
        <f t="shared" si="4"/>
        <v>5151887.9999999991</v>
      </c>
      <c r="V55" s="20">
        <f t="shared" si="5"/>
        <v>386391.6</v>
      </c>
      <c r="W55" s="20">
        <f t="shared" si="6"/>
        <v>4765496.3999999994</v>
      </c>
      <c r="X55" s="47">
        <f t="shared" si="7"/>
        <v>7556102.3999999994</v>
      </c>
      <c r="Y55" s="48">
        <f t="shared" si="8"/>
        <v>566707.68000000005</v>
      </c>
      <c r="Z55" s="48">
        <f t="shared" si="9"/>
        <v>6989394.7199999997</v>
      </c>
    </row>
    <row r="56" spans="2:26" x14ac:dyDescent="0.25">
      <c r="B56" s="66"/>
      <c r="C56" s="66"/>
      <c r="D56" s="42"/>
      <c r="E56" s="42" t="s">
        <v>8</v>
      </c>
      <c r="F56" s="42" t="s">
        <v>11</v>
      </c>
      <c r="G56" s="70"/>
      <c r="H56" s="44">
        <v>21</v>
      </c>
      <c r="I56" s="44">
        <v>15.2</v>
      </c>
      <c r="J56" s="45">
        <v>3.5</v>
      </c>
      <c r="K56" s="20">
        <f t="shared" si="0"/>
        <v>319.2</v>
      </c>
      <c r="L56" s="20">
        <f t="shared" si="1"/>
        <v>3434.5919999999996</v>
      </c>
      <c r="M56" s="42">
        <v>2019</v>
      </c>
      <c r="N56" s="42">
        <v>2024</v>
      </c>
      <c r="O56" s="42">
        <v>60</v>
      </c>
      <c r="P56" s="42">
        <f t="shared" si="2"/>
        <v>5</v>
      </c>
      <c r="Q56" s="46">
        <v>0.1</v>
      </c>
      <c r="R56" s="21">
        <f t="shared" si="3"/>
        <v>1.5000000000000001E-2</v>
      </c>
      <c r="S56" s="20">
        <v>1500</v>
      </c>
      <c r="T56" s="20">
        <v>2200</v>
      </c>
      <c r="U56" s="20">
        <f t="shared" si="4"/>
        <v>5151887.9999999991</v>
      </c>
      <c r="V56" s="20">
        <f t="shared" si="5"/>
        <v>386391.6</v>
      </c>
      <c r="W56" s="20">
        <f t="shared" si="6"/>
        <v>4765496.3999999994</v>
      </c>
      <c r="X56" s="47">
        <f t="shared" si="7"/>
        <v>7556102.3999999994</v>
      </c>
      <c r="Y56" s="48">
        <f t="shared" si="8"/>
        <v>566707.68000000005</v>
      </c>
      <c r="Z56" s="48">
        <f t="shared" si="9"/>
        <v>6989394.7199999997</v>
      </c>
    </row>
    <row r="57" spans="2:26" x14ac:dyDescent="0.25">
      <c r="B57" s="65"/>
      <c r="C57" s="65"/>
      <c r="D57" s="42"/>
      <c r="E57" s="42" t="s">
        <v>51</v>
      </c>
      <c r="F57" s="42" t="s">
        <v>11</v>
      </c>
      <c r="G57" s="70"/>
      <c r="H57" s="44">
        <v>25.6</v>
      </c>
      <c r="I57" s="44">
        <v>15.2</v>
      </c>
      <c r="J57" s="45">
        <v>3.5</v>
      </c>
      <c r="K57" s="20">
        <f t="shared" si="0"/>
        <v>389.12</v>
      </c>
      <c r="L57" s="20">
        <f t="shared" si="1"/>
        <v>4186.9312</v>
      </c>
      <c r="M57" s="42">
        <v>2019</v>
      </c>
      <c r="N57" s="42">
        <v>2024</v>
      </c>
      <c r="O57" s="42">
        <v>60</v>
      </c>
      <c r="P57" s="42">
        <f t="shared" si="2"/>
        <v>5</v>
      </c>
      <c r="Q57" s="46">
        <v>0.1</v>
      </c>
      <c r="R57" s="21">
        <f t="shared" si="3"/>
        <v>1.5000000000000001E-2</v>
      </c>
      <c r="S57" s="20">
        <v>1200</v>
      </c>
      <c r="T57" s="20">
        <v>2200</v>
      </c>
      <c r="U57" s="20">
        <f t="shared" si="4"/>
        <v>5024317.4400000004</v>
      </c>
      <c r="V57" s="20">
        <f t="shared" si="5"/>
        <v>376823.80800000008</v>
      </c>
      <c r="W57" s="20">
        <f t="shared" si="6"/>
        <v>4647493.6320000002</v>
      </c>
      <c r="X57" s="47">
        <f t="shared" si="7"/>
        <v>9211248.6400000006</v>
      </c>
      <c r="Y57" s="48">
        <f t="shared" si="8"/>
        <v>690843.64800000004</v>
      </c>
      <c r="Z57" s="48">
        <f t="shared" si="9"/>
        <v>8520404.9920000006</v>
      </c>
    </row>
    <row r="58" spans="2:26" x14ac:dyDescent="0.25">
      <c r="B58" s="64">
        <v>21</v>
      </c>
      <c r="C58" s="64" t="s">
        <v>39</v>
      </c>
      <c r="D58" s="42"/>
      <c r="E58" s="42" t="s">
        <v>9</v>
      </c>
      <c r="F58" s="42" t="s">
        <v>11</v>
      </c>
      <c r="G58" s="70">
        <v>1</v>
      </c>
      <c r="H58" s="44">
        <v>21.4</v>
      </c>
      <c r="I58" s="44">
        <v>9.3000000000000007</v>
      </c>
      <c r="J58" s="45">
        <v>3</v>
      </c>
      <c r="K58" s="20">
        <f t="shared" si="0"/>
        <v>199.02</v>
      </c>
      <c r="L58" s="20">
        <f t="shared" si="1"/>
        <v>2141.4551999999999</v>
      </c>
      <c r="M58" s="42">
        <v>2019</v>
      </c>
      <c r="N58" s="42">
        <v>2024</v>
      </c>
      <c r="O58" s="42">
        <v>60</v>
      </c>
      <c r="P58" s="42">
        <f t="shared" si="2"/>
        <v>5</v>
      </c>
      <c r="Q58" s="46">
        <v>0.1</v>
      </c>
      <c r="R58" s="21">
        <f t="shared" si="3"/>
        <v>1.5000000000000001E-2</v>
      </c>
      <c r="S58" s="20">
        <v>1200</v>
      </c>
      <c r="T58" s="20">
        <v>2200</v>
      </c>
      <c r="U58" s="20">
        <f t="shared" si="4"/>
        <v>2569746.2399999998</v>
      </c>
      <c r="V58" s="20">
        <f t="shared" si="5"/>
        <v>192730.96799999999</v>
      </c>
      <c r="W58" s="20">
        <f t="shared" si="6"/>
        <v>2377015.2719999999</v>
      </c>
      <c r="X58" s="47">
        <f t="shared" si="7"/>
        <v>4711201.4399999995</v>
      </c>
      <c r="Y58" s="48">
        <f t="shared" si="8"/>
        <v>353340.10799999995</v>
      </c>
      <c r="Z58" s="48">
        <f t="shared" si="9"/>
        <v>4357861.3319999995</v>
      </c>
    </row>
    <row r="59" spans="2:26" x14ac:dyDescent="0.25">
      <c r="B59" s="65"/>
      <c r="C59" s="65"/>
      <c r="D59" s="42"/>
      <c r="E59" s="42" t="s">
        <v>9</v>
      </c>
      <c r="F59" s="42" t="s">
        <v>11</v>
      </c>
      <c r="G59" s="70"/>
      <c r="H59" s="44">
        <v>21.4</v>
      </c>
      <c r="I59" s="44">
        <v>15</v>
      </c>
      <c r="J59" s="45">
        <v>3</v>
      </c>
      <c r="K59" s="20">
        <f t="shared" si="0"/>
        <v>321</v>
      </c>
      <c r="L59" s="20">
        <f t="shared" si="1"/>
        <v>3453.96</v>
      </c>
      <c r="M59" s="42">
        <v>2019</v>
      </c>
      <c r="N59" s="42">
        <v>2024</v>
      </c>
      <c r="O59" s="42">
        <v>60</v>
      </c>
      <c r="P59" s="42">
        <f t="shared" si="2"/>
        <v>5</v>
      </c>
      <c r="Q59" s="46">
        <v>0.1</v>
      </c>
      <c r="R59" s="21">
        <f t="shared" si="3"/>
        <v>1.5000000000000001E-2</v>
      </c>
      <c r="S59" s="20">
        <v>1200</v>
      </c>
      <c r="T59" s="20">
        <v>2200</v>
      </c>
      <c r="U59" s="20">
        <f t="shared" si="4"/>
        <v>4144752</v>
      </c>
      <c r="V59" s="20">
        <f t="shared" si="5"/>
        <v>310856.40000000002</v>
      </c>
      <c r="W59" s="20">
        <f t="shared" si="6"/>
        <v>3833895.6</v>
      </c>
      <c r="X59" s="47">
        <f t="shared" si="7"/>
        <v>7598712</v>
      </c>
      <c r="Y59" s="48">
        <f t="shared" si="8"/>
        <v>569903.4</v>
      </c>
      <c r="Z59" s="48">
        <f t="shared" si="9"/>
        <v>7028808.5999999996</v>
      </c>
    </row>
    <row r="60" spans="2:26" x14ac:dyDescent="0.25">
      <c r="B60" s="42">
        <v>22</v>
      </c>
      <c r="C60" s="42" t="s">
        <v>40</v>
      </c>
      <c r="D60" s="42"/>
      <c r="E60" s="42" t="s">
        <v>9</v>
      </c>
      <c r="F60" s="42" t="s">
        <v>21</v>
      </c>
      <c r="G60" s="42">
        <v>1</v>
      </c>
      <c r="H60" s="44">
        <v>5.5</v>
      </c>
      <c r="I60" s="44">
        <v>5.5</v>
      </c>
      <c r="J60" s="45">
        <v>3</v>
      </c>
      <c r="K60" s="20">
        <f t="shared" si="0"/>
        <v>30.25</v>
      </c>
      <c r="L60" s="20">
        <f t="shared" si="1"/>
        <v>325.49</v>
      </c>
      <c r="M60" s="42">
        <v>2019</v>
      </c>
      <c r="N60" s="42">
        <v>2024</v>
      </c>
      <c r="O60" s="42">
        <v>60</v>
      </c>
      <c r="P60" s="42">
        <f t="shared" si="2"/>
        <v>5</v>
      </c>
      <c r="Q60" s="46">
        <v>0.1</v>
      </c>
      <c r="R60" s="21">
        <f t="shared" si="3"/>
        <v>1.5000000000000001E-2</v>
      </c>
      <c r="S60" s="20">
        <v>1200</v>
      </c>
      <c r="T60" s="20">
        <v>2200</v>
      </c>
      <c r="U60" s="20">
        <f t="shared" si="4"/>
        <v>390588</v>
      </c>
      <c r="V60" s="20">
        <f t="shared" si="5"/>
        <v>29294.100000000002</v>
      </c>
      <c r="W60" s="20">
        <f t="shared" si="6"/>
        <v>361293.9</v>
      </c>
      <c r="X60" s="47">
        <f t="shared" si="7"/>
        <v>716078</v>
      </c>
      <c r="Y60" s="48">
        <f t="shared" si="8"/>
        <v>53705.85</v>
      </c>
      <c r="Z60" s="48">
        <f t="shared" si="9"/>
        <v>662372.15</v>
      </c>
    </row>
    <row r="61" spans="2:26" x14ac:dyDescent="0.25">
      <c r="B61" s="42">
        <v>23</v>
      </c>
      <c r="C61" s="42" t="s">
        <v>41</v>
      </c>
      <c r="D61" s="42"/>
      <c r="E61" s="42" t="s">
        <v>9</v>
      </c>
      <c r="F61" s="42" t="s">
        <v>11</v>
      </c>
      <c r="G61" s="42">
        <v>1</v>
      </c>
      <c r="H61" s="44">
        <v>20.3</v>
      </c>
      <c r="I61" s="44">
        <v>8.3000000000000007</v>
      </c>
      <c r="J61" s="45">
        <v>4</v>
      </c>
      <c r="K61" s="20">
        <f t="shared" si="0"/>
        <v>168.49</v>
      </c>
      <c r="L61" s="20">
        <f t="shared" si="1"/>
        <v>1812.9524000000001</v>
      </c>
      <c r="M61" s="42">
        <v>2019</v>
      </c>
      <c r="N61" s="42">
        <v>2024</v>
      </c>
      <c r="O61" s="42">
        <v>60</v>
      </c>
      <c r="P61" s="42">
        <f t="shared" si="2"/>
        <v>5</v>
      </c>
      <c r="Q61" s="46">
        <v>0.1</v>
      </c>
      <c r="R61" s="21">
        <f t="shared" si="3"/>
        <v>1.5000000000000001E-2</v>
      </c>
      <c r="S61" s="20">
        <v>1500</v>
      </c>
      <c r="T61" s="20">
        <v>2400</v>
      </c>
      <c r="U61" s="20">
        <f t="shared" si="4"/>
        <v>2719428.6</v>
      </c>
      <c r="V61" s="20">
        <f t="shared" si="5"/>
        <v>203957.14500000002</v>
      </c>
      <c r="W61" s="20">
        <f t="shared" si="6"/>
        <v>2515471.4550000001</v>
      </c>
      <c r="X61" s="47">
        <f t="shared" si="7"/>
        <v>4351085.7600000007</v>
      </c>
      <c r="Y61" s="48">
        <f t="shared" si="8"/>
        <v>326331.43200000009</v>
      </c>
      <c r="Z61" s="48">
        <f t="shared" si="9"/>
        <v>4024754.3280000007</v>
      </c>
    </row>
    <row r="62" spans="2:26" x14ac:dyDescent="0.25">
      <c r="B62" s="42">
        <v>24</v>
      </c>
      <c r="C62" s="42" t="s">
        <v>42</v>
      </c>
      <c r="D62" s="42"/>
      <c r="E62" s="42" t="s">
        <v>9</v>
      </c>
      <c r="F62" s="42" t="s">
        <v>21</v>
      </c>
      <c r="G62" s="42">
        <v>1</v>
      </c>
      <c r="H62" s="44">
        <v>6</v>
      </c>
      <c r="I62" s="44">
        <v>4</v>
      </c>
      <c r="J62" s="45">
        <v>3</v>
      </c>
      <c r="K62" s="20">
        <f t="shared" si="0"/>
        <v>24</v>
      </c>
      <c r="L62" s="20">
        <f t="shared" si="1"/>
        <v>258.24</v>
      </c>
      <c r="M62" s="42">
        <v>2019</v>
      </c>
      <c r="N62" s="42">
        <v>2024</v>
      </c>
      <c r="O62" s="42">
        <v>60</v>
      </c>
      <c r="P62" s="42">
        <f t="shared" si="2"/>
        <v>5</v>
      </c>
      <c r="Q62" s="46">
        <v>0.1</v>
      </c>
      <c r="R62" s="21">
        <f t="shared" si="3"/>
        <v>1.5000000000000001E-2</v>
      </c>
      <c r="S62" s="20">
        <v>1500</v>
      </c>
      <c r="T62" s="20">
        <v>2200</v>
      </c>
      <c r="U62" s="20">
        <f t="shared" si="4"/>
        <v>387360</v>
      </c>
      <c r="V62" s="20">
        <f t="shared" si="5"/>
        <v>29052.000000000004</v>
      </c>
      <c r="W62" s="20">
        <f t="shared" si="6"/>
        <v>358308</v>
      </c>
      <c r="X62" s="47">
        <f t="shared" si="7"/>
        <v>568128</v>
      </c>
      <c r="Y62" s="48">
        <f t="shared" si="8"/>
        <v>42609.599999999999</v>
      </c>
      <c r="Z62" s="48">
        <f t="shared" si="9"/>
        <v>525518.4</v>
      </c>
    </row>
    <row r="63" spans="2:26" x14ac:dyDescent="0.25">
      <c r="B63" s="42">
        <v>25</v>
      </c>
      <c r="C63" s="42" t="s">
        <v>43</v>
      </c>
      <c r="D63" s="42"/>
      <c r="E63" s="42" t="s">
        <v>10</v>
      </c>
      <c r="F63" s="42" t="s">
        <v>20</v>
      </c>
      <c r="G63" s="42">
        <v>1</v>
      </c>
      <c r="H63" s="44">
        <v>780</v>
      </c>
      <c r="I63" s="44">
        <v>16.2</v>
      </c>
      <c r="J63" s="45">
        <v>3.6</v>
      </c>
      <c r="K63" s="20">
        <f t="shared" si="0"/>
        <v>12636</v>
      </c>
      <c r="L63" s="20">
        <f t="shared" si="1"/>
        <v>135963.35999999999</v>
      </c>
      <c r="M63" s="42">
        <v>2019</v>
      </c>
      <c r="N63" s="42">
        <v>2024</v>
      </c>
      <c r="O63" s="42">
        <v>45</v>
      </c>
      <c r="P63" s="42">
        <f t="shared" si="2"/>
        <v>5</v>
      </c>
      <c r="Q63" s="46">
        <v>0.1</v>
      </c>
      <c r="R63" s="21">
        <f t="shared" si="3"/>
        <v>0.02</v>
      </c>
      <c r="S63" s="20">
        <v>1000</v>
      </c>
      <c r="T63" s="20">
        <v>1500</v>
      </c>
      <c r="U63" s="20">
        <f t="shared" si="4"/>
        <v>135963360</v>
      </c>
      <c r="V63" s="20">
        <f t="shared" si="5"/>
        <v>13596336</v>
      </c>
      <c r="W63" s="20">
        <f t="shared" si="6"/>
        <v>122367024</v>
      </c>
      <c r="X63" s="47">
        <f t="shared" si="7"/>
        <v>203945039.99999997</v>
      </c>
      <c r="Y63" s="48">
        <f t="shared" si="8"/>
        <v>20394503.999999996</v>
      </c>
      <c r="Z63" s="48">
        <f t="shared" si="9"/>
        <v>183550535.99999997</v>
      </c>
    </row>
    <row r="64" spans="2:26" x14ac:dyDescent="0.25">
      <c r="B64" s="64">
        <v>26</v>
      </c>
      <c r="C64" s="64" t="s">
        <v>44</v>
      </c>
      <c r="D64" s="42"/>
      <c r="E64" s="42" t="s">
        <v>7</v>
      </c>
      <c r="F64" s="42" t="s">
        <v>20</v>
      </c>
      <c r="G64" s="70">
        <v>1</v>
      </c>
      <c r="H64" s="44">
        <v>137</v>
      </c>
      <c r="I64" s="44">
        <v>27.4</v>
      </c>
      <c r="J64" s="45">
        <v>3.6</v>
      </c>
      <c r="K64" s="20">
        <f t="shared" si="0"/>
        <v>3753.7999999999997</v>
      </c>
      <c r="L64" s="20">
        <f t="shared" si="1"/>
        <v>40390.887999999999</v>
      </c>
      <c r="M64" s="42">
        <v>2019</v>
      </c>
      <c r="N64" s="42">
        <v>2024</v>
      </c>
      <c r="O64" s="42">
        <v>60</v>
      </c>
      <c r="P64" s="42">
        <f t="shared" si="2"/>
        <v>5</v>
      </c>
      <c r="Q64" s="46">
        <v>0.1</v>
      </c>
      <c r="R64" s="21">
        <f t="shared" si="3"/>
        <v>1.5000000000000001E-2</v>
      </c>
      <c r="S64" s="20">
        <v>1500</v>
      </c>
      <c r="T64" s="20">
        <v>2600</v>
      </c>
      <c r="U64" s="20">
        <f t="shared" si="4"/>
        <v>60586332</v>
      </c>
      <c r="V64" s="20">
        <f t="shared" si="5"/>
        <v>4543974.9000000004</v>
      </c>
      <c r="W64" s="20">
        <f t="shared" si="6"/>
        <v>56042357.100000001</v>
      </c>
      <c r="X64" s="47">
        <f t="shared" si="7"/>
        <v>105016308.8</v>
      </c>
      <c r="Y64" s="48">
        <f t="shared" si="8"/>
        <v>7876223.1600000001</v>
      </c>
      <c r="Z64" s="48">
        <f t="shared" si="9"/>
        <v>97140085.640000001</v>
      </c>
    </row>
    <row r="65" spans="2:26" x14ac:dyDescent="0.25">
      <c r="B65" s="65"/>
      <c r="C65" s="65"/>
      <c r="D65" s="42"/>
      <c r="E65" s="42" t="s">
        <v>8</v>
      </c>
      <c r="F65" s="42" t="s">
        <v>20</v>
      </c>
      <c r="G65" s="70"/>
      <c r="H65" s="44">
        <v>137</v>
      </c>
      <c r="I65" s="44">
        <v>27.4</v>
      </c>
      <c r="J65" s="45">
        <v>3.6</v>
      </c>
      <c r="K65" s="20">
        <f t="shared" si="0"/>
        <v>3753.7999999999997</v>
      </c>
      <c r="L65" s="20">
        <f t="shared" si="1"/>
        <v>40390.887999999999</v>
      </c>
      <c r="M65" s="42">
        <v>2019</v>
      </c>
      <c r="N65" s="42">
        <v>2024</v>
      </c>
      <c r="O65" s="42">
        <v>60</v>
      </c>
      <c r="P65" s="42">
        <f t="shared" si="2"/>
        <v>5</v>
      </c>
      <c r="Q65" s="46">
        <v>0.1</v>
      </c>
      <c r="R65" s="21">
        <f t="shared" si="3"/>
        <v>1.5000000000000001E-2</v>
      </c>
      <c r="S65" s="20">
        <v>1500</v>
      </c>
      <c r="T65" s="20">
        <v>2600</v>
      </c>
      <c r="U65" s="20">
        <f t="shared" si="4"/>
        <v>60586332</v>
      </c>
      <c r="V65" s="20">
        <f t="shared" si="5"/>
        <v>4543974.9000000004</v>
      </c>
      <c r="W65" s="20">
        <f t="shared" si="6"/>
        <v>56042357.100000001</v>
      </c>
      <c r="X65" s="47">
        <f t="shared" si="7"/>
        <v>105016308.8</v>
      </c>
      <c r="Y65" s="48">
        <f t="shared" si="8"/>
        <v>7876223.1600000001</v>
      </c>
      <c r="Z65" s="48">
        <f t="shared" si="9"/>
        <v>97140085.640000001</v>
      </c>
    </row>
    <row r="66" spans="2:26" x14ac:dyDescent="0.25">
      <c r="B66" s="64">
        <v>27</v>
      </c>
      <c r="C66" s="64" t="s">
        <v>45</v>
      </c>
      <c r="D66" s="42"/>
      <c r="E66" s="42" t="s">
        <v>52</v>
      </c>
      <c r="F66" s="42" t="s">
        <v>20</v>
      </c>
      <c r="G66" s="70">
        <v>1</v>
      </c>
      <c r="H66" s="44">
        <v>300</v>
      </c>
      <c r="I66" s="44">
        <v>4.5999999999999996</v>
      </c>
      <c r="J66" s="45">
        <v>3.6</v>
      </c>
      <c r="K66" s="20">
        <f t="shared" si="0"/>
        <v>1380</v>
      </c>
      <c r="L66" s="20">
        <f t="shared" si="1"/>
        <v>14848.8</v>
      </c>
      <c r="M66" s="42">
        <v>2019</v>
      </c>
      <c r="N66" s="42">
        <v>2024</v>
      </c>
      <c r="O66" s="42">
        <v>45</v>
      </c>
      <c r="P66" s="42">
        <f t="shared" si="2"/>
        <v>5</v>
      </c>
      <c r="Q66" s="46">
        <v>0.1</v>
      </c>
      <c r="R66" s="21">
        <f t="shared" si="3"/>
        <v>0.02</v>
      </c>
      <c r="S66" s="20">
        <v>1000</v>
      </c>
      <c r="T66" s="20">
        <v>1600</v>
      </c>
      <c r="U66" s="20">
        <f t="shared" si="4"/>
        <v>14848800</v>
      </c>
      <c r="V66" s="20">
        <f t="shared" si="5"/>
        <v>1484880</v>
      </c>
      <c r="W66" s="20">
        <f t="shared" si="6"/>
        <v>13363920</v>
      </c>
      <c r="X66" s="47">
        <f t="shared" si="7"/>
        <v>23758080</v>
      </c>
      <c r="Y66" s="48">
        <f t="shared" si="8"/>
        <v>2375808</v>
      </c>
      <c r="Z66" s="48">
        <f t="shared" si="9"/>
        <v>21382272</v>
      </c>
    </row>
    <row r="67" spans="2:26" x14ac:dyDescent="0.25">
      <c r="B67" s="65"/>
      <c r="C67" s="65"/>
      <c r="D67" s="42"/>
      <c r="E67" s="42" t="s">
        <v>53</v>
      </c>
      <c r="F67" s="42" t="s">
        <v>20</v>
      </c>
      <c r="G67" s="70"/>
      <c r="H67" s="44">
        <v>79</v>
      </c>
      <c r="I67" s="44">
        <v>4.5999999999999996</v>
      </c>
      <c r="J67" s="45">
        <v>3.6</v>
      </c>
      <c r="K67" s="20">
        <f t="shared" si="0"/>
        <v>363.4</v>
      </c>
      <c r="L67" s="20">
        <f t="shared" si="1"/>
        <v>3910.1839999999997</v>
      </c>
      <c r="M67" s="42">
        <v>2019</v>
      </c>
      <c r="N67" s="42">
        <v>2024</v>
      </c>
      <c r="O67" s="42">
        <v>45</v>
      </c>
      <c r="P67" s="42">
        <f t="shared" si="2"/>
        <v>5</v>
      </c>
      <c r="Q67" s="46">
        <v>0.1</v>
      </c>
      <c r="R67" s="21">
        <f t="shared" si="3"/>
        <v>0.02</v>
      </c>
      <c r="S67" s="20">
        <v>1000</v>
      </c>
      <c r="T67" s="20">
        <v>1600</v>
      </c>
      <c r="U67" s="20">
        <f t="shared" si="4"/>
        <v>3910183.9999999995</v>
      </c>
      <c r="V67" s="20">
        <f t="shared" si="5"/>
        <v>391018.39999999997</v>
      </c>
      <c r="W67" s="20">
        <f t="shared" si="6"/>
        <v>3519165.5999999996</v>
      </c>
      <c r="X67" s="47">
        <f t="shared" si="7"/>
        <v>6256294.3999999994</v>
      </c>
      <c r="Y67" s="48">
        <f t="shared" si="8"/>
        <v>625629.43999999994</v>
      </c>
      <c r="Z67" s="48">
        <f t="shared" si="9"/>
        <v>5630664.959999999</v>
      </c>
    </row>
    <row r="68" spans="2:26" x14ac:dyDescent="0.25">
      <c r="B68" s="64">
        <v>28</v>
      </c>
      <c r="C68" s="42" t="s">
        <v>46</v>
      </c>
      <c r="D68" s="42"/>
      <c r="E68" s="42" t="s">
        <v>9</v>
      </c>
      <c r="F68" s="42" t="s">
        <v>21</v>
      </c>
      <c r="G68" s="42">
        <v>1</v>
      </c>
      <c r="H68" s="44">
        <v>197</v>
      </c>
      <c r="I68" s="44">
        <v>35</v>
      </c>
      <c r="J68" s="45">
        <v>16</v>
      </c>
      <c r="K68" s="20">
        <f t="shared" si="0"/>
        <v>6895</v>
      </c>
      <c r="L68" s="20">
        <f t="shared" si="1"/>
        <v>74190.2</v>
      </c>
      <c r="M68" s="42">
        <v>2019</v>
      </c>
      <c r="N68" s="42">
        <v>2024</v>
      </c>
      <c r="O68" s="42">
        <v>60</v>
      </c>
      <c r="P68" s="42">
        <f t="shared" si="2"/>
        <v>5</v>
      </c>
      <c r="Q68" s="46">
        <v>0.1</v>
      </c>
      <c r="R68" s="21">
        <f t="shared" si="3"/>
        <v>1.5000000000000001E-2</v>
      </c>
      <c r="S68" s="20">
        <v>1800</v>
      </c>
      <c r="T68" s="20">
        <v>3000</v>
      </c>
      <c r="U68" s="20">
        <f t="shared" si="4"/>
        <v>133542360</v>
      </c>
      <c r="V68" s="20">
        <f t="shared" si="5"/>
        <v>10015677</v>
      </c>
      <c r="W68" s="20">
        <f t="shared" si="6"/>
        <v>123526683</v>
      </c>
      <c r="X68" s="47">
        <f t="shared" si="7"/>
        <v>222570600</v>
      </c>
      <c r="Y68" s="48">
        <f t="shared" si="8"/>
        <v>16692795.000000002</v>
      </c>
      <c r="Z68" s="48">
        <f t="shared" si="9"/>
        <v>205877805</v>
      </c>
    </row>
    <row r="69" spans="2:26" x14ac:dyDescent="0.25">
      <c r="B69" s="65"/>
      <c r="C69" s="42" t="s">
        <v>47</v>
      </c>
      <c r="D69" s="42"/>
      <c r="E69" s="42" t="s">
        <v>9</v>
      </c>
      <c r="F69" s="42" t="s">
        <v>11</v>
      </c>
      <c r="G69" s="42">
        <v>1</v>
      </c>
      <c r="H69" s="44">
        <v>36.4</v>
      </c>
      <c r="I69" s="44">
        <v>16.3</v>
      </c>
      <c r="J69" s="45">
        <v>4</v>
      </c>
      <c r="K69" s="20">
        <f t="shared" ref="K69:K114" si="10">I69*H69</f>
        <v>593.32000000000005</v>
      </c>
      <c r="L69" s="20">
        <f t="shared" ref="L69:L114" si="11">10.76*K69</f>
        <v>6384.1232</v>
      </c>
      <c r="M69" s="42">
        <v>2019</v>
      </c>
      <c r="N69" s="42">
        <v>2024</v>
      </c>
      <c r="O69" s="42">
        <v>60</v>
      </c>
      <c r="P69" s="42">
        <f t="shared" si="2"/>
        <v>5</v>
      </c>
      <c r="Q69" s="46">
        <v>0.1</v>
      </c>
      <c r="R69" s="21">
        <f t="shared" si="3"/>
        <v>1.5000000000000001E-2</v>
      </c>
      <c r="S69" s="20">
        <v>1500</v>
      </c>
      <c r="T69" s="20">
        <v>2600</v>
      </c>
      <c r="U69" s="20">
        <f t="shared" si="4"/>
        <v>9576184.8000000007</v>
      </c>
      <c r="V69" s="20">
        <f t="shared" si="5"/>
        <v>718213.8600000001</v>
      </c>
      <c r="W69" s="20">
        <f t="shared" si="6"/>
        <v>8857970.9400000013</v>
      </c>
      <c r="X69" s="47">
        <f t="shared" si="7"/>
        <v>16598720.32</v>
      </c>
      <c r="Y69" s="48">
        <f t="shared" si="8"/>
        <v>1244904.024</v>
      </c>
      <c r="Z69" s="48">
        <f t="shared" si="9"/>
        <v>15353816.296</v>
      </c>
    </row>
    <row r="70" spans="2:26" x14ac:dyDescent="0.25">
      <c r="B70" s="64">
        <v>29</v>
      </c>
      <c r="C70" s="42" t="s">
        <v>122</v>
      </c>
      <c r="D70" s="42"/>
      <c r="E70" s="42" t="s">
        <v>54</v>
      </c>
      <c r="F70" s="42" t="s">
        <v>20</v>
      </c>
      <c r="G70" s="42">
        <v>1</v>
      </c>
      <c r="H70" s="44">
        <v>18</v>
      </c>
      <c r="I70" s="44">
        <v>132</v>
      </c>
      <c r="J70" s="45">
        <v>31</v>
      </c>
      <c r="K70" s="20">
        <f t="shared" si="10"/>
        <v>2376</v>
      </c>
      <c r="L70" s="20">
        <f t="shared" si="11"/>
        <v>25565.759999999998</v>
      </c>
      <c r="M70" s="42">
        <v>2019</v>
      </c>
      <c r="N70" s="42">
        <v>2024</v>
      </c>
      <c r="O70" s="42">
        <v>45</v>
      </c>
      <c r="P70" s="42">
        <f t="shared" ref="P70:P114" si="12">N70-M70</f>
        <v>5</v>
      </c>
      <c r="Q70" s="46">
        <v>0.1</v>
      </c>
      <c r="R70" s="21">
        <f t="shared" ref="R70:R114" si="13">(1-Q70)/O70</f>
        <v>0.02</v>
      </c>
      <c r="S70" s="20">
        <v>1000</v>
      </c>
      <c r="T70" s="20">
        <v>1600</v>
      </c>
      <c r="U70" s="20">
        <f t="shared" ref="U70:U114" si="14">S70*L70</f>
        <v>25565760</v>
      </c>
      <c r="V70" s="20">
        <f t="shared" ref="V70:V114" si="15">U70*R70*IF(P70&gt;O70,O70,P70)</f>
        <v>2556576</v>
      </c>
      <c r="W70" s="20">
        <f t="shared" ref="W70:W114" si="16">U70-V70</f>
        <v>23009184</v>
      </c>
      <c r="X70" s="47">
        <f t="shared" ref="X70:X114" si="17">T70*L70</f>
        <v>40905216</v>
      </c>
      <c r="Y70" s="48">
        <f t="shared" ref="Y70:Y114" si="18">X70*R70*IF(P70&gt;O70,O70,P70)</f>
        <v>4090521.6000000006</v>
      </c>
      <c r="Z70" s="48">
        <f t="shared" ref="Z70:Z114" si="19">X70-Y70</f>
        <v>36814694.399999999</v>
      </c>
    </row>
    <row r="71" spans="2:26" x14ac:dyDescent="0.25">
      <c r="B71" s="65"/>
      <c r="C71" s="42" t="s">
        <v>48</v>
      </c>
      <c r="D71" s="42"/>
      <c r="E71" s="42" t="s">
        <v>9</v>
      </c>
      <c r="F71" s="42" t="s">
        <v>20</v>
      </c>
      <c r="G71" s="42">
        <v>1</v>
      </c>
      <c r="H71" s="44">
        <v>256</v>
      </c>
      <c r="I71" s="44">
        <v>23</v>
      </c>
      <c r="J71" s="45">
        <v>6.25</v>
      </c>
      <c r="K71" s="20">
        <f t="shared" si="10"/>
        <v>5888</v>
      </c>
      <c r="L71" s="20">
        <f t="shared" si="11"/>
        <v>63354.879999999997</v>
      </c>
      <c r="M71" s="42">
        <v>2019</v>
      </c>
      <c r="N71" s="42">
        <v>2024</v>
      </c>
      <c r="O71" s="42">
        <v>60</v>
      </c>
      <c r="P71" s="42">
        <f t="shared" si="12"/>
        <v>5</v>
      </c>
      <c r="Q71" s="46">
        <v>0.1</v>
      </c>
      <c r="R71" s="21">
        <f t="shared" si="13"/>
        <v>1.5000000000000001E-2</v>
      </c>
      <c r="S71" s="20">
        <v>1500</v>
      </c>
      <c r="T71" s="20">
        <v>3000</v>
      </c>
      <c r="U71" s="20">
        <f t="shared" si="14"/>
        <v>95032320</v>
      </c>
      <c r="V71" s="20">
        <f t="shared" si="15"/>
        <v>7127424</v>
      </c>
      <c r="W71" s="20">
        <f t="shared" si="16"/>
        <v>87904896</v>
      </c>
      <c r="X71" s="47">
        <f t="shared" si="17"/>
        <v>190064640</v>
      </c>
      <c r="Y71" s="48">
        <f t="shared" si="18"/>
        <v>14254848</v>
      </c>
      <c r="Z71" s="48">
        <f t="shared" si="19"/>
        <v>175809792</v>
      </c>
    </row>
    <row r="72" spans="2:26" s="9" customFormat="1" x14ac:dyDescent="0.25">
      <c r="B72" s="64">
        <v>30</v>
      </c>
      <c r="C72" s="42" t="s">
        <v>49</v>
      </c>
      <c r="D72" s="42"/>
      <c r="E72" s="42" t="s">
        <v>54</v>
      </c>
      <c r="F72" s="42" t="s">
        <v>20</v>
      </c>
      <c r="G72" s="42">
        <v>1</v>
      </c>
      <c r="H72" s="44">
        <v>180</v>
      </c>
      <c r="I72" s="44">
        <v>120</v>
      </c>
      <c r="J72" s="45"/>
      <c r="K72" s="20">
        <f t="shared" si="10"/>
        <v>21600</v>
      </c>
      <c r="L72" s="20">
        <f t="shared" si="11"/>
        <v>232416</v>
      </c>
      <c r="M72" s="42">
        <v>2019</v>
      </c>
      <c r="N72" s="42">
        <v>2024</v>
      </c>
      <c r="O72" s="42">
        <v>45</v>
      </c>
      <c r="P72" s="42">
        <f t="shared" si="12"/>
        <v>5</v>
      </c>
      <c r="Q72" s="46">
        <v>0.1</v>
      </c>
      <c r="R72" s="21">
        <f t="shared" si="13"/>
        <v>0.02</v>
      </c>
      <c r="S72" s="20">
        <v>1000</v>
      </c>
      <c r="T72" s="20">
        <v>1600</v>
      </c>
      <c r="U72" s="20">
        <f t="shared" si="14"/>
        <v>232416000</v>
      </c>
      <c r="V72" s="20">
        <f t="shared" si="15"/>
        <v>23241600</v>
      </c>
      <c r="W72" s="20">
        <f t="shared" si="16"/>
        <v>209174400</v>
      </c>
      <c r="X72" s="47">
        <f t="shared" si="17"/>
        <v>371865600</v>
      </c>
      <c r="Y72" s="48">
        <f t="shared" si="18"/>
        <v>37186560</v>
      </c>
      <c r="Z72" s="48">
        <f t="shared" si="19"/>
        <v>334679040</v>
      </c>
    </row>
    <row r="73" spans="2:26" s="9" customFormat="1" x14ac:dyDescent="0.25">
      <c r="B73" s="65"/>
      <c r="C73" s="42" t="s">
        <v>123</v>
      </c>
      <c r="D73" s="42"/>
      <c r="E73" s="42" t="s">
        <v>54</v>
      </c>
      <c r="F73" s="42" t="s">
        <v>20</v>
      </c>
      <c r="G73" s="42">
        <v>1</v>
      </c>
      <c r="H73" s="44">
        <v>68</v>
      </c>
      <c r="I73" s="44">
        <v>43</v>
      </c>
      <c r="J73" s="45"/>
      <c r="K73" s="20">
        <f t="shared" si="10"/>
        <v>2924</v>
      </c>
      <c r="L73" s="20">
        <f t="shared" si="11"/>
        <v>31462.239999999998</v>
      </c>
      <c r="M73" s="42">
        <v>2019</v>
      </c>
      <c r="N73" s="42">
        <v>2024</v>
      </c>
      <c r="O73" s="42">
        <v>45</v>
      </c>
      <c r="P73" s="42">
        <f t="shared" si="12"/>
        <v>5</v>
      </c>
      <c r="Q73" s="46">
        <v>0.1</v>
      </c>
      <c r="R73" s="21">
        <f t="shared" si="13"/>
        <v>0.02</v>
      </c>
      <c r="S73" s="20">
        <v>1000</v>
      </c>
      <c r="T73" s="20">
        <v>1600</v>
      </c>
      <c r="U73" s="20">
        <f t="shared" si="14"/>
        <v>31462239.999999996</v>
      </c>
      <c r="V73" s="20">
        <f t="shared" si="15"/>
        <v>3146223.9999999995</v>
      </c>
      <c r="W73" s="20">
        <f t="shared" si="16"/>
        <v>28316015.999999996</v>
      </c>
      <c r="X73" s="47">
        <f t="shared" si="17"/>
        <v>50339584</v>
      </c>
      <c r="Y73" s="48">
        <f t="shared" si="18"/>
        <v>5033958.4000000004</v>
      </c>
      <c r="Z73" s="48">
        <f t="shared" si="19"/>
        <v>45305625.600000001</v>
      </c>
    </row>
    <row r="74" spans="2:26" x14ac:dyDescent="0.25">
      <c r="B74" s="64">
        <v>31</v>
      </c>
      <c r="C74" s="42" t="s">
        <v>120</v>
      </c>
      <c r="D74" s="42"/>
      <c r="E74" s="42" t="s">
        <v>54</v>
      </c>
      <c r="F74" s="42" t="s">
        <v>20</v>
      </c>
      <c r="G74" s="42">
        <v>1</v>
      </c>
      <c r="H74" s="44">
        <v>12</v>
      </c>
      <c r="I74" s="44">
        <v>35</v>
      </c>
      <c r="J74" s="45">
        <v>19</v>
      </c>
      <c r="K74" s="20">
        <f t="shared" si="10"/>
        <v>420</v>
      </c>
      <c r="L74" s="20">
        <f t="shared" si="11"/>
        <v>4519.2</v>
      </c>
      <c r="M74" s="42">
        <v>2019</v>
      </c>
      <c r="N74" s="42">
        <v>2024</v>
      </c>
      <c r="O74" s="42">
        <v>45</v>
      </c>
      <c r="P74" s="42">
        <f t="shared" si="12"/>
        <v>5</v>
      </c>
      <c r="Q74" s="46">
        <v>0.1</v>
      </c>
      <c r="R74" s="21">
        <f t="shared" si="13"/>
        <v>0.02</v>
      </c>
      <c r="S74" s="20">
        <v>1500</v>
      </c>
      <c r="T74" s="20">
        <v>1600</v>
      </c>
      <c r="U74" s="20">
        <f t="shared" si="14"/>
        <v>6778800</v>
      </c>
      <c r="V74" s="20">
        <f t="shared" si="15"/>
        <v>677880</v>
      </c>
      <c r="W74" s="20">
        <f t="shared" si="16"/>
        <v>6100920</v>
      </c>
      <c r="X74" s="47">
        <f t="shared" si="17"/>
        <v>7230720</v>
      </c>
      <c r="Y74" s="48">
        <f t="shared" si="18"/>
        <v>723072</v>
      </c>
      <c r="Z74" s="48">
        <f t="shared" si="19"/>
        <v>6507648</v>
      </c>
    </row>
    <row r="75" spans="2:26" s="9" customFormat="1" x14ac:dyDescent="0.25">
      <c r="B75" s="65"/>
      <c r="C75" s="42" t="s">
        <v>121</v>
      </c>
      <c r="D75" s="42"/>
      <c r="E75" s="42" t="s">
        <v>54</v>
      </c>
      <c r="F75" s="42" t="s">
        <v>20</v>
      </c>
      <c r="G75" s="42">
        <v>1</v>
      </c>
      <c r="H75" s="44">
        <v>30</v>
      </c>
      <c r="I75" s="44">
        <v>87.5</v>
      </c>
      <c r="J75" s="45"/>
      <c r="K75" s="20">
        <f t="shared" si="10"/>
        <v>2625</v>
      </c>
      <c r="L75" s="20">
        <f t="shared" si="11"/>
        <v>28245</v>
      </c>
      <c r="M75" s="42">
        <v>2019</v>
      </c>
      <c r="N75" s="42">
        <v>2024</v>
      </c>
      <c r="O75" s="42">
        <v>45</v>
      </c>
      <c r="P75" s="42">
        <f t="shared" si="12"/>
        <v>5</v>
      </c>
      <c r="Q75" s="46">
        <v>0.1</v>
      </c>
      <c r="R75" s="21">
        <f t="shared" si="13"/>
        <v>0.02</v>
      </c>
      <c r="S75" s="20">
        <v>1000</v>
      </c>
      <c r="T75" s="20">
        <v>1600</v>
      </c>
      <c r="U75" s="20">
        <f t="shared" si="14"/>
        <v>28245000</v>
      </c>
      <c r="V75" s="20">
        <f t="shared" si="15"/>
        <v>2824500</v>
      </c>
      <c r="W75" s="20">
        <f t="shared" si="16"/>
        <v>25420500</v>
      </c>
      <c r="X75" s="47">
        <f t="shared" si="17"/>
        <v>45192000</v>
      </c>
      <c r="Y75" s="48">
        <f t="shared" si="18"/>
        <v>4519200</v>
      </c>
      <c r="Z75" s="48">
        <f t="shared" si="19"/>
        <v>40672800</v>
      </c>
    </row>
    <row r="76" spans="2:26" x14ac:dyDescent="0.25">
      <c r="B76" s="42">
        <v>32</v>
      </c>
      <c r="C76" s="42" t="s">
        <v>119</v>
      </c>
      <c r="D76" s="42"/>
      <c r="E76" s="42" t="s">
        <v>54</v>
      </c>
      <c r="F76" s="42" t="s">
        <v>20</v>
      </c>
      <c r="G76" s="42">
        <v>1</v>
      </c>
      <c r="H76" s="44">
        <v>15</v>
      </c>
      <c r="I76" s="44">
        <v>36.5</v>
      </c>
      <c r="J76" s="45">
        <v>19</v>
      </c>
      <c r="K76" s="20">
        <f t="shared" si="10"/>
        <v>547.5</v>
      </c>
      <c r="L76" s="20">
        <f t="shared" si="11"/>
        <v>5891.0999999999995</v>
      </c>
      <c r="M76" s="42">
        <v>2019</v>
      </c>
      <c r="N76" s="42">
        <v>2024</v>
      </c>
      <c r="O76" s="42">
        <v>45</v>
      </c>
      <c r="P76" s="42">
        <f t="shared" si="12"/>
        <v>5</v>
      </c>
      <c r="Q76" s="46">
        <v>0.1</v>
      </c>
      <c r="R76" s="21">
        <f t="shared" si="13"/>
        <v>0.02</v>
      </c>
      <c r="S76" s="20">
        <v>1500</v>
      </c>
      <c r="T76" s="20">
        <v>1700</v>
      </c>
      <c r="U76" s="20">
        <f t="shared" si="14"/>
        <v>8836650</v>
      </c>
      <c r="V76" s="20">
        <f t="shared" si="15"/>
        <v>883665</v>
      </c>
      <c r="W76" s="20">
        <f t="shared" si="16"/>
        <v>7952985</v>
      </c>
      <c r="X76" s="47">
        <f t="shared" si="17"/>
        <v>10014870</v>
      </c>
      <c r="Y76" s="48">
        <f t="shared" si="18"/>
        <v>1001487</v>
      </c>
      <c r="Z76" s="48">
        <f t="shared" si="19"/>
        <v>9013383</v>
      </c>
    </row>
    <row r="77" spans="2:26" x14ac:dyDescent="0.25">
      <c r="B77" s="64">
        <v>33</v>
      </c>
      <c r="C77" s="64" t="s">
        <v>50</v>
      </c>
      <c r="D77" s="42"/>
      <c r="E77" s="42" t="s">
        <v>55</v>
      </c>
      <c r="F77" s="42" t="s">
        <v>20</v>
      </c>
      <c r="G77" s="70">
        <v>1</v>
      </c>
      <c r="H77" s="44">
        <v>30</v>
      </c>
      <c r="I77" s="44">
        <v>9.4</v>
      </c>
      <c r="J77" s="45">
        <v>3</v>
      </c>
      <c r="K77" s="20">
        <f t="shared" si="10"/>
        <v>282</v>
      </c>
      <c r="L77" s="20">
        <f t="shared" si="11"/>
        <v>3034.32</v>
      </c>
      <c r="M77" s="42">
        <v>2019</v>
      </c>
      <c r="N77" s="42">
        <v>2024</v>
      </c>
      <c r="O77" s="42">
        <v>40</v>
      </c>
      <c r="P77" s="42">
        <f t="shared" si="12"/>
        <v>5</v>
      </c>
      <c r="Q77" s="46">
        <v>0.1</v>
      </c>
      <c r="R77" s="21">
        <f t="shared" si="13"/>
        <v>2.2499999999999999E-2</v>
      </c>
      <c r="S77" s="20">
        <v>900</v>
      </c>
      <c r="T77" s="20">
        <v>1600</v>
      </c>
      <c r="U77" s="20">
        <f t="shared" si="14"/>
        <v>2730888</v>
      </c>
      <c r="V77" s="20">
        <f t="shared" si="15"/>
        <v>307224.89999999997</v>
      </c>
      <c r="W77" s="20">
        <f t="shared" si="16"/>
        <v>2423663.1</v>
      </c>
      <c r="X77" s="47">
        <f t="shared" si="17"/>
        <v>4854912</v>
      </c>
      <c r="Y77" s="48">
        <f t="shared" si="18"/>
        <v>546177.6</v>
      </c>
      <c r="Z77" s="48">
        <f t="shared" si="19"/>
        <v>4308734.4000000004</v>
      </c>
    </row>
    <row r="78" spans="2:26" x14ac:dyDescent="0.25">
      <c r="B78" s="66"/>
      <c r="C78" s="66"/>
      <c r="D78" s="42"/>
      <c r="E78" s="42" t="s">
        <v>55</v>
      </c>
      <c r="F78" s="42" t="s">
        <v>20</v>
      </c>
      <c r="G78" s="70"/>
      <c r="H78" s="44">
        <v>30</v>
      </c>
      <c r="I78" s="44">
        <v>9.4</v>
      </c>
      <c r="J78" s="45">
        <v>3</v>
      </c>
      <c r="K78" s="20">
        <f t="shared" si="10"/>
        <v>282</v>
      </c>
      <c r="L78" s="20">
        <f t="shared" si="11"/>
        <v>3034.32</v>
      </c>
      <c r="M78" s="42">
        <v>2019</v>
      </c>
      <c r="N78" s="42">
        <v>2024</v>
      </c>
      <c r="O78" s="42">
        <v>40</v>
      </c>
      <c r="P78" s="42">
        <f t="shared" si="12"/>
        <v>5</v>
      </c>
      <c r="Q78" s="46">
        <v>0.1</v>
      </c>
      <c r="R78" s="21">
        <f t="shared" si="13"/>
        <v>2.2499999999999999E-2</v>
      </c>
      <c r="S78" s="20">
        <v>900</v>
      </c>
      <c r="T78" s="20">
        <v>1600</v>
      </c>
      <c r="U78" s="20">
        <f t="shared" si="14"/>
        <v>2730888</v>
      </c>
      <c r="V78" s="20">
        <f t="shared" si="15"/>
        <v>307224.89999999997</v>
      </c>
      <c r="W78" s="20">
        <f t="shared" si="16"/>
        <v>2423663.1</v>
      </c>
      <c r="X78" s="47">
        <f t="shared" si="17"/>
        <v>4854912</v>
      </c>
      <c r="Y78" s="48">
        <f t="shared" si="18"/>
        <v>546177.6</v>
      </c>
      <c r="Z78" s="48">
        <f t="shared" si="19"/>
        <v>4308734.4000000004</v>
      </c>
    </row>
    <row r="79" spans="2:26" x14ac:dyDescent="0.25">
      <c r="B79" s="66"/>
      <c r="C79" s="66"/>
      <c r="D79" s="42"/>
      <c r="E79" s="42" t="s">
        <v>7</v>
      </c>
      <c r="F79" s="42" t="s">
        <v>20</v>
      </c>
      <c r="G79" s="70"/>
      <c r="H79" s="44">
        <v>73</v>
      </c>
      <c r="I79" s="44">
        <v>19.2</v>
      </c>
      <c r="J79" s="45">
        <v>3</v>
      </c>
      <c r="K79" s="20">
        <f t="shared" si="10"/>
        <v>1401.6</v>
      </c>
      <c r="L79" s="20">
        <f t="shared" si="11"/>
        <v>15081.215999999999</v>
      </c>
      <c r="M79" s="42">
        <v>2019</v>
      </c>
      <c r="N79" s="42">
        <v>2024</v>
      </c>
      <c r="O79" s="42">
        <v>60</v>
      </c>
      <c r="P79" s="42">
        <f t="shared" si="12"/>
        <v>5</v>
      </c>
      <c r="Q79" s="46">
        <v>0.1</v>
      </c>
      <c r="R79" s="21">
        <f t="shared" si="13"/>
        <v>1.5000000000000001E-2</v>
      </c>
      <c r="S79" s="20">
        <v>1500</v>
      </c>
      <c r="T79" s="20">
        <v>2200</v>
      </c>
      <c r="U79" s="20">
        <f t="shared" si="14"/>
        <v>22621823.999999996</v>
      </c>
      <c r="V79" s="20">
        <f t="shared" si="15"/>
        <v>1696636.7999999998</v>
      </c>
      <c r="W79" s="20">
        <f t="shared" si="16"/>
        <v>20925187.199999996</v>
      </c>
      <c r="X79" s="47">
        <f t="shared" si="17"/>
        <v>33178675.199999996</v>
      </c>
      <c r="Y79" s="48">
        <f t="shared" si="18"/>
        <v>2488400.6399999997</v>
      </c>
      <c r="Z79" s="48">
        <f t="shared" si="19"/>
        <v>30690274.559999995</v>
      </c>
    </row>
    <row r="80" spans="2:26" x14ac:dyDescent="0.25">
      <c r="B80" s="66"/>
      <c r="C80" s="66"/>
      <c r="D80" s="42"/>
      <c r="E80" s="42" t="s">
        <v>8</v>
      </c>
      <c r="F80" s="42" t="s">
        <v>20</v>
      </c>
      <c r="G80" s="70"/>
      <c r="H80" s="44">
        <v>73</v>
      </c>
      <c r="I80" s="44">
        <v>19.2</v>
      </c>
      <c r="J80" s="45">
        <v>3</v>
      </c>
      <c r="K80" s="20">
        <f t="shared" si="10"/>
        <v>1401.6</v>
      </c>
      <c r="L80" s="20">
        <f t="shared" si="11"/>
        <v>15081.215999999999</v>
      </c>
      <c r="M80" s="42">
        <v>2019</v>
      </c>
      <c r="N80" s="42">
        <v>2024</v>
      </c>
      <c r="O80" s="42">
        <v>60</v>
      </c>
      <c r="P80" s="42">
        <f t="shared" si="12"/>
        <v>5</v>
      </c>
      <c r="Q80" s="46">
        <v>0.1</v>
      </c>
      <c r="R80" s="21">
        <f t="shared" si="13"/>
        <v>1.5000000000000001E-2</v>
      </c>
      <c r="S80" s="20">
        <v>1500</v>
      </c>
      <c r="T80" s="20">
        <v>2200</v>
      </c>
      <c r="U80" s="20">
        <f t="shared" si="14"/>
        <v>22621823.999999996</v>
      </c>
      <c r="V80" s="20">
        <f t="shared" si="15"/>
        <v>1696636.7999999998</v>
      </c>
      <c r="W80" s="20">
        <f t="shared" si="16"/>
        <v>20925187.199999996</v>
      </c>
      <c r="X80" s="47">
        <f t="shared" si="17"/>
        <v>33178675.199999996</v>
      </c>
      <c r="Y80" s="48">
        <f t="shared" si="18"/>
        <v>2488400.6399999997</v>
      </c>
      <c r="Z80" s="48">
        <f t="shared" si="19"/>
        <v>30690274.559999995</v>
      </c>
    </row>
    <row r="81" spans="2:26" x14ac:dyDescent="0.25">
      <c r="B81" s="66"/>
      <c r="C81" s="66"/>
      <c r="D81" s="42"/>
      <c r="E81" s="42" t="s">
        <v>56</v>
      </c>
      <c r="F81" s="42" t="s">
        <v>20</v>
      </c>
      <c r="G81" s="70"/>
      <c r="H81" s="44">
        <v>73</v>
      </c>
      <c r="I81" s="44">
        <v>19.2</v>
      </c>
      <c r="J81" s="45">
        <v>3</v>
      </c>
      <c r="K81" s="20">
        <f t="shared" si="10"/>
        <v>1401.6</v>
      </c>
      <c r="L81" s="20">
        <f t="shared" si="11"/>
        <v>15081.215999999999</v>
      </c>
      <c r="M81" s="42">
        <v>2019</v>
      </c>
      <c r="N81" s="42">
        <v>2024</v>
      </c>
      <c r="O81" s="42">
        <v>60</v>
      </c>
      <c r="P81" s="42">
        <f t="shared" si="12"/>
        <v>5</v>
      </c>
      <c r="Q81" s="46">
        <v>0.1</v>
      </c>
      <c r="R81" s="21">
        <f t="shared" si="13"/>
        <v>1.5000000000000001E-2</v>
      </c>
      <c r="S81" s="20">
        <v>1500</v>
      </c>
      <c r="T81" s="20">
        <v>2200</v>
      </c>
      <c r="U81" s="20">
        <f t="shared" si="14"/>
        <v>22621823.999999996</v>
      </c>
      <c r="V81" s="20">
        <f t="shared" si="15"/>
        <v>1696636.7999999998</v>
      </c>
      <c r="W81" s="20">
        <f t="shared" si="16"/>
        <v>20925187.199999996</v>
      </c>
      <c r="X81" s="47">
        <f t="shared" si="17"/>
        <v>33178675.199999996</v>
      </c>
      <c r="Y81" s="48">
        <f t="shared" si="18"/>
        <v>2488400.6399999997</v>
      </c>
      <c r="Z81" s="48">
        <f t="shared" si="19"/>
        <v>30690274.559999995</v>
      </c>
    </row>
    <row r="82" spans="2:26" x14ac:dyDescent="0.25">
      <c r="B82" s="66"/>
      <c r="C82" s="66"/>
      <c r="D82" s="42"/>
      <c r="E82" s="42" t="s">
        <v>57</v>
      </c>
      <c r="F82" s="42" t="s">
        <v>20</v>
      </c>
      <c r="G82" s="70"/>
      <c r="H82" s="44">
        <v>73</v>
      </c>
      <c r="I82" s="44">
        <v>19.2</v>
      </c>
      <c r="J82" s="45">
        <v>3</v>
      </c>
      <c r="K82" s="20">
        <f t="shared" si="10"/>
        <v>1401.6</v>
      </c>
      <c r="L82" s="20">
        <f t="shared" si="11"/>
        <v>15081.215999999999</v>
      </c>
      <c r="M82" s="42">
        <v>2019</v>
      </c>
      <c r="N82" s="42">
        <v>2024</v>
      </c>
      <c r="O82" s="42">
        <v>60</v>
      </c>
      <c r="P82" s="42">
        <f t="shared" si="12"/>
        <v>5</v>
      </c>
      <c r="Q82" s="46">
        <v>0.1</v>
      </c>
      <c r="R82" s="21">
        <f t="shared" si="13"/>
        <v>1.5000000000000001E-2</v>
      </c>
      <c r="S82" s="20">
        <v>1500</v>
      </c>
      <c r="T82" s="20">
        <v>2200</v>
      </c>
      <c r="U82" s="20">
        <f t="shared" si="14"/>
        <v>22621823.999999996</v>
      </c>
      <c r="V82" s="20">
        <f t="shared" si="15"/>
        <v>1696636.7999999998</v>
      </c>
      <c r="W82" s="20">
        <f t="shared" si="16"/>
        <v>20925187.199999996</v>
      </c>
      <c r="X82" s="47">
        <f t="shared" si="17"/>
        <v>33178675.199999996</v>
      </c>
      <c r="Y82" s="48">
        <f t="shared" si="18"/>
        <v>2488400.6399999997</v>
      </c>
      <c r="Z82" s="48">
        <f t="shared" si="19"/>
        <v>30690274.559999995</v>
      </c>
    </row>
    <row r="83" spans="2:26" x14ac:dyDescent="0.25">
      <c r="B83" s="65"/>
      <c r="C83" s="65"/>
      <c r="D83" s="42"/>
      <c r="E83" s="42" t="s">
        <v>58</v>
      </c>
      <c r="F83" s="42" t="s">
        <v>20</v>
      </c>
      <c r="G83" s="70"/>
      <c r="H83" s="44">
        <v>73</v>
      </c>
      <c r="I83" s="44">
        <v>19.2</v>
      </c>
      <c r="J83" s="45">
        <v>3</v>
      </c>
      <c r="K83" s="20">
        <f t="shared" si="10"/>
        <v>1401.6</v>
      </c>
      <c r="L83" s="20">
        <f t="shared" si="11"/>
        <v>15081.215999999999</v>
      </c>
      <c r="M83" s="42">
        <v>2019</v>
      </c>
      <c r="N83" s="42">
        <v>2024</v>
      </c>
      <c r="O83" s="42">
        <v>60</v>
      </c>
      <c r="P83" s="42">
        <f t="shared" si="12"/>
        <v>5</v>
      </c>
      <c r="Q83" s="46">
        <v>0.1</v>
      </c>
      <c r="R83" s="21">
        <f t="shared" si="13"/>
        <v>1.5000000000000001E-2</v>
      </c>
      <c r="S83" s="20">
        <v>1500</v>
      </c>
      <c r="T83" s="20">
        <v>2200</v>
      </c>
      <c r="U83" s="20">
        <f t="shared" si="14"/>
        <v>22621823.999999996</v>
      </c>
      <c r="V83" s="20">
        <f t="shared" si="15"/>
        <v>1696636.7999999998</v>
      </c>
      <c r="W83" s="20">
        <f t="shared" si="16"/>
        <v>20925187.199999996</v>
      </c>
      <c r="X83" s="47">
        <f t="shared" si="17"/>
        <v>33178675.199999996</v>
      </c>
      <c r="Y83" s="48">
        <f t="shared" si="18"/>
        <v>2488400.6399999997</v>
      </c>
      <c r="Z83" s="48">
        <f t="shared" si="19"/>
        <v>30690274.559999995</v>
      </c>
    </row>
    <row r="84" spans="2:26" x14ac:dyDescent="0.25">
      <c r="B84" s="64">
        <v>34</v>
      </c>
      <c r="C84" s="64" t="s">
        <v>59</v>
      </c>
      <c r="D84" s="42"/>
      <c r="E84" s="42" t="s">
        <v>7</v>
      </c>
      <c r="F84" s="42" t="s">
        <v>20</v>
      </c>
      <c r="G84" s="70">
        <v>1</v>
      </c>
      <c r="H84" s="44">
        <v>52.6</v>
      </c>
      <c r="I84" s="44">
        <v>35.6</v>
      </c>
      <c r="J84" s="45">
        <v>4</v>
      </c>
      <c r="K84" s="20">
        <f t="shared" si="10"/>
        <v>1872.5600000000002</v>
      </c>
      <c r="L84" s="20">
        <f t="shared" si="11"/>
        <v>20148.745600000002</v>
      </c>
      <c r="M84" s="42">
        <v>2019</v>
      </c>
      <c r="N84" s="42">
        <v>2024</v>
      </c>
      <c r="O84" s="42">
        <v>60</v>
      </c>
      <c r="P84" s="42">
        <f t="shared" si="12"/>
        <v>5</v>
      </c>
      <c r="Q84" s="46">
        <v>0.1</v>
      </c>
      <c r="R84" s="21">
        <f t="shared" si="13"/>
        <v>1.5000000000000001E-2</v>
      </c>
      <c r="S84" s="20">
        <v>1500</v>
      </c>
      <c r="T84" s="20">
        <v>2200</v>
      </c>
      <c r="U84" s="20">
        <f t="shared" si="14"/>
        <v>30223118.400000002</v>
      </c>
      <c r="V84" s="20">
        <f t="shared" si="15"/>
        <v>2266733.8800000004</v>
      </c>
      <c r="W84" s="20">
        <f t="shared" si="16"/>
        <v>27956384.520000003</v>
      </c>
      <c r="X84" s="47">
        <f t="shared" si="17"/>
        <v>44327240.320000008</v>
      </c>
      <c r="Y84" s="48">
        <f t="shared" si="18"/>
        <v>3324543.0240000011</v>
      </c>
      <c r="Z84" s="48">
        <f t="shared" si="19"/>
        <v>41002697.296000004</v>
      </c>
    </row>
    <row r="85" spans="2:26" x14ac:dyDescent="0.25">
      <c r="B85" s="66"/>
      <c r="C85" s="66"/>
      <c r="D85" s="42"/>
      <c r="E85" s="42" t="s">
        <v>8</v>
      </c>
      <c r="F85" s="42" t="s">
        <v>20</v>
      </c>
      <c r="G85" s="70"/>
      <c r="H85" s="44">
        <v>52.6</v>
      </c>
      <c r="I85" s="44">
        <v>35.6</v>
      </c>
      <c r="J85" s="45">
        <v>4</v>
      </c>
      <c r="K85" s="20">
        <f t="shared" si="10"/>
        <v>1872.5600000000002</v>
      </c>
      <c r="L85" s="20">
        <f t="shared" si="11"/>
        <v>20148.745600000002</v>
      </c>
      <c r="M85" s="42">
        <v>2019</v>
      </c>
      <c r="N85" s="42">
        <v>2024</v>
      </c>
      <c r="O85" s="42">
        <v>60</v>
      </c>
      <c r="P85" s="42">
        <f t="shared" si="12"/>
        <v>5</v>
      </c>
      <c r="Q85" s="46">
        <v>0.1</v>
      </c>
      <c r="R85" s="21">
        <f t="shared" si="13"/>
        <v>1.5000000000000001E-2</v>
      </c>
      <c r="S85" s="20">
        <v>1500</v>
      </c>
      <c r="T85" s="20">
        <v>2200</v>
      </c>
      <c r="U85" s="20">
        <f t="shared" si="14"/>
        <v>30223118.400000002</v>
      </c>
      <c r="V85" s="20">
        <f t="shared" si="15"/>
        <v>2266733.8800000004</v>
      </c>
      <c r="W85" s="20">
        <f t="shared" si="16"/>
        <v>27956384.520000003</v>
      </c>
      <c r="X85" s="47">
        <f t="shared" si="17"/>
        <v>44327240.320000008</v>
      </c>
      <c r="Y85" s="48">
        <f t="shared" si="18"/>
        <v>3324543.0240000011</v>
      </c>
      <c r="Z85" s="48">
        <f t="shared" si="19"/>
        <v>41002697.296000004</v>
      </c>
    </row>
    <row r="86" spans="2:26" x14ac:dyDescent="0.25">
      <c r="B86" s="66"/>
      <c r="C86" s="66"/>
      <c r="D86" s="42"/>
      <c r="E86" s="42" t="s">
        <v>56</v>
      </c>
      <c r="F86" s="42" t="s">
        <v>20</v>
      </c>
      <c r="G86" s="70"/>
      <c r="H86" s="44">
        <v>52.6</v>
      </c>
      <c r="I86" s="44">
        <v>35.6</v>
      </c>
      <c r="J86" s="45">
        <v>4</v>
      </c>
      <c r="K86" s="20">
        <f t="shared" si="10"/>
        <v>1872.5600000000002</v>
      </c>
      <c r="L86" s="20">
        <f t="shared" si="11"/>
        <v>20148.745600000002</v>
      </c>
      <c r="M86" s="42">
        <v>2019</v>
      </c>
      <c r="N86" s="42">
        <v>2024</v>
      </c>
      <c r="O86" s="42">
        <v>60</v>
      </c>
      <c r="P86" s="42">
        <f t="shared" si="12"/>
        <v>5</v>
      </c>
      <c r="Q86" s="46">
        <v>0.1</v>
      </c>
      <c r="R86" s="21">
        <f t="shared" si="13"/>
        <v>1.5000000000000001E-2</v>
      </c>
      <c r="S86" s="20">
        <v>1500</v>
      </c>
      <c r="T86" s="20">
        <v>2200</v>
      </c>
      <c r="U86" s="20">
        <f t="shared" si="14"/>
        <v>30223118.400000002</v>
      </c>
      <c r="V86" s="20">
        <f t="shared" si="15"/>
        <v>2266733.8800000004</v>
      </c>
      <c r="W86" s="20">
        <f t="shared" si="16"/>
        <v>27956384.520000003</v>
      </c>
      <c r="X86" s="47">
        <f t="shared" si="17"/>
        <v>44327240.320000008</v>
      </c>
      <c r="Y86" s="48">
        <f t="shared" si="18"/>
        <v>3324543.0240000011</v>
      </c>
      <c r="Z86" s="48">
        <f t="shared" si="19"/>
        <v>41002697.296000004</v>
      </c>
    </row>
    <row r="87" spans="2:26" x14ac:dyDescent="0.25">
      <c r="B87" s="66"/>
      <c r="C87" s="66"/>
      <c r="D87" s="42"/>
      <c r="E87" s="42" t="s">
        <v>10</v>
      </c>
      <c r="F87" s="42" t="s">
        <v>20</v>
      </c>
      <c r="G87" s="70"/>
      <c r="H87" s="44">
        <v>54.6</v>
      </c>
      <c r="I87" s="44">
        <v>5</v>
      </c>
      <c r="J87" s="45">
        <v>3</v>
      </c>
      <c r="K87" s="20">
        <f t="shared" si="10"/>
        <v>273</v>
      </c>
      <c r="L87" s="20">
        <f t="shared" si="11"/>
        <v>2937.48</v>
      </c>
      <c r="M87" s="42">
        <v>2019</v>
      </c>
      <c r="N87" s="42">
        <v>2024</v>
      </c>
      <c r="O87" s="42">
        <v>45</v>
      </c>
      <c r="P87" s="42">
        <f t="shared" si="12"/>
        <v>5</v>
      </c>
      <c r="Q87" s="46">
        <v>0.1</v>
      </c>
      <c r="R87" s="21">
        <f t="shared" si="13"/>
        <v>0.02</v>
      </c>
      <c r="S87" s="20">
        <v>1000</v>
      </c>
      <c r="T87" s="20">
        <v>1500</v>
      </c>
      <c r="U87" s="20">
        <f t="shared" si="14"/>
        <v>2937480</v>
      </c>
      <c r="V87" s="20">
        <f t="shared" si="15"/>
        <v>293748</v>
      </c>
      <c r="W87" s="20">
        <f t="shared" si="16"/>
        <v>2643732</v>
      </c>
      <c r="X87" s="47">
        <f t="shared" si="17"/>
        <v>4406220</v>
      </c>
      <c r="Y87" s="48">
        <f t="shared" si="18"/>
        <v>440622.00000000006</v>
      </c>
      <c r="Z87" s="48">
        <f t="shared" si="19"/>
        <v>3965598</v>
      </c>
    </row>
    <row r="88" spans="2:26" x14ac:dyDescent="0.25">
      <c r="B88" s="65"/>
      <c r="C88" s="65"/>
      <c r="D88" s="42"/>
      <c r="E88" s="42" t="s">
        <v>10</v>
      </c>
      <c r="F88" s="42" t="s">
        <v>20</v>
      </c>
      <c r="G88" s="70"/>
      <c r="H88" s="44">
        <v>54.6</v>
      </c>
      <c r="I88" s="44">
        <v>5</v>
      </c>
      <c r="J88" s="45">
        <v>3</v>
      </c>
      <c r="K88" s="20">
        <f t="shared" si="10"/>
        <v>273</v>
      </c>
      <c r="L88" s="20">
        <f t="shared" si="11"/>
        <v>2937.48</v>
      </c>
      <c r="M88" s="42">
        <v>2019</v>
      </c>
      <c r="N88" s="42">
        <v>2024</v>
      </c>
      <c r="O88" s="42">
        <v>45</v>
      </c>
      <c r="P88" s="42">
        <f t="shared" si="12"/>
        <v>5</v>
      </c>
      <c r="Q88" s="46">
        <v>0.1</v>
      </c>
      <c r="R88" s="21">
        <f t="shared" si="13"/>
        <v>0.02</v>
      </c>
      <c r="S88" s="20">
        <v>1000</v>
      </c>
      <c r="T88" s="20">
        <v>1500</v>
      </c>
      <c r="U88" s="20">
        <f t="shared" si="14"/>
        <v>2937480</v>
      </c>
      <c r="V88" s="20">
        <f t="shared" si="15"/>
        <v>293748</v>
      </c>
      <c r="W88" s="20">
        <f t="shared" si="16"/>
        <v>2643732</v>
      </c>
      <c r="X88" s="47">
        <f t="shared" si="17"/>
        <v>4406220</v>
      </c>
      <c r="Y88" s="48">
        <f t="shared" si="18"/>
        <v>440622.00000000006</v>
      </c>
      <c r="Z88" s="48">
        <f t="shared" si="19"/>
        <v>3965598</v>
      </c>
    </row>
    <row r="89" spans="2:26" x14ac:dyDescent="0.25">
      <c r="B89" s="42">
        <v>35</v>
      </c>
      <c r="C89" s="42" t="s">
        <v>60</v>
      </c>
      <c r="D89" s="42"/>
      <c r="E89" s="42" t="s">
        <v>9</v>
      </c>
      <c r="F89" s="42" t="s">
        <v>20</v>
      </c>
      <c r="G89" s="42">
        <v>1</v>
      </c>
      <c r="H89" s="44">
        <v>25.5</v>
      </c>
      <c r="I89" s="44">
        <v>14.2</v>
      </c>
      <c r="J89" s="45">
        <v>4</v>
      </c>
      <c r="K89" s="20">
        <f t="shared" si="10"/>
        <v>362.09999999999997</v>
      </c>
      <c r="L89" s="20">
        <f t="shared" si="11"/>
        <v>3896.1959999999995</v>
      </c>
      <c r="M89" s="42">
        <v>2019</v>
      </c>
      <c r="N89" s="42">
        <v>2024</v>
      </c>
      <c r="O89" s="42">
        <v>60</v>
      </c>
      <c r="P89" s="42">
        <f t="shared" si="12"/>
        <v>5</v>
      </c>
      <c r="Q89" s="46">
        <v>0.1</v>
      </c>
      <c r="R89" s="21">
        <f t="shared" si="13"/>
        <v>1.5000000000000001E-2</v>
      </c>
      <c r="S89" s="20">
        <v>1500</v>
      </c>
      <c r="T89" s="20">
        <v>2400</v>
      </c>
      <c r="U89" s="20">
        <f t="shared" si="14"/>
        <v>5844293.9999999991</v>
      </c>
      <c r="V89" s="20">
        <f t="shared" si="15"/>
        <v>438322.04999999993</v>
      </c>
      <c r="W89" s="20">
        <f t="shared" si="16"/>
        <v>5405971.9499999993</v>
      </c>
      <c r="X89" s="47">
        <f t="shared" si="17"/>
        <v>9350870.3999999985</v>
      </c>
      <c r="Y89" s="48">
        <f t="shared" si="18"/>
        <v>701315.27999999991</v>
      </c>
      <c r="Z89" s="48">
        <f t="shared" si="19"/>
        <v>8649555.1199999992</v>
      </c>
    </row>
    <row r="90" spans="2:26" x14ac:dyDescent="0.25">
      <c r="B90" s="42">
        <v>36</v>
      </c>
      <c r="C90" s="42" t="s">
        <v>61</v>
      </c>
      <c r="D90" s="42"/>
      <c r="E90" s="42" t="s">
        <v>9</v>
      </c>
      <c r="F90" s="42" t="s">
        <v>20</v>
      </c>
      <c r="G90" s="42">
        <v>1</v>
      </c>
      <c r="H90" s="44">
        <v>7</v>
      </c>
      <c r="I90" s="44">
        <v>14.5</v>
      </c>
      <c r="J90" s="45">
        <v>3.5</v>
      </c>
      <c r="K90" s="20">
        <f t="shared" si="10"/>
        <v>101.5</v>
      </c>
      <c r="L90" s="20">
        <f t="shared" si="11"/>
        <v>1092.1399999999999</v>
      </c>
      <c r="M90" s="42">
        <v>2019</v>
      </c>
      <c r="N90" s="42">
        <v>2024</v>
      </c>
      <c r="O90" s="42">
        <v>60</v>
      </c>
      <c r="P90" s="42">
        <f t="shared" si="12"/>
        <v>5</v>
      </c>
      <c r="Q90" s="46">
        <v>0.1</v>
      </c>
      <c r="R90" s="21">
        <f t="shared" si="13"/>
        <v>1.5000000000000001E-2</v>
      </c>
      <c r="S90" s="20">
        <v>1500</v>
      </c>
      <c r="T90" s="20">
        <v>2400</v>
      </c>
      <c r="U90" s="20">
        <f t="shared" si="14"/>
        <v>1638209.9999999998</v>
      </c>
      <c r="V90" s="20">
        <f t="shared" si="15"/>
        <v>122865.74999999999</v>
      </c>
      <c r="W90" s="20">
        <f t="shared" si="16"/>
        <v>1515344.2499999998</v>
      </c>
      <c r="X90" s="47">
        <f t="shared" si="17"/>
        <v>2621135.9999999995</v>
      </c>
      <c r="Y90" s="48">
        <f t="shared" si="18"/>
        <v>196585.19999999995</v>
      </c>
      <c r="Z90" s="48">
        <f t="shared" si="19"/>
        <v>2424550.7999999998</v>
      </c>
    </row>
    <row r="91" spans="2:26" x14ac:dyDescent="0.25">
      <c r="B91" s="42">
        <v>37</v>
      </c>
      <c r="C91" s="42" t="s">
        <v>61</v>
      </c>
      <c r="D91" s="42"/>
      <c r="E91" s="42" t="s">
        <v>54</v>
      </c>
      <c r="F91" s="42" t="s">
        <v>20</v>
      </c>
      <c r="G91" s="42">
        <v>1</v>
      </c>
      <c r="H91" s="44">
        <v>18</v>
      </c>
      <c r="I91" s="44">
        <v>14.5</v>
      </c>
      <c r="J91" s="45">
        <v>3.5</v>
      </c>
      <c r="K91" s="20">
        <f t="shared" si="10"/>
        <v>261</v>
      </c>
      <c r="L91" s="20">
        <f t="shared" si="11"/>
        <v>2808.36</v>
      </c>
      <c r="M91" s="42">
        <v>2019</v>
      </c>
      <c r="N91" s="42">
        <v>2024</v>
      </c>
      <c r="O91" s="42">
        <v>45</v>
      </c>
      <c r="P91" s="42">
        <f t="shared" si="12"/>
        <v>5</v>
      </c>
      <c r="Q91" s="46">
        <v>0.1</v>
      </c>
      <c r="R91" s="21">
        <f t="shared" si="13"/>
        <v>0.02</v>
      </c>
      <c r="S91" s="20">
        <v>1000</v>
      </c>
      <c r="T91" s="20">
        <v>1500</v>
      </c>
      <c r="U91" s="20">
        <f t="shared" si="14"/>
        <v>2808360</v>
      </c>
      <c r="V91" s="20">
        <f t="shared" si="15"/>
        <v>280836</v>
      </c>
      <c r="W91" s="20">
        <f t="shared" si="16"/>
        <v>2527524</v>
      </c>
      <c r="X91" s="47">
        <f t="shared" si="17"/>
        <v>4212540</v>
      </c>
      <c r="Y91" s="48">
        <f t="shared" si="18"/>
        <v>421254</v>
      </c>
      <c r="Z91" s="48">
        <f t="shared" si="19"/>
        <v>3791286</v>
      </c>
    </row>
    <row r="92" spans="2:26" x14ac:dyDescent="0.25">
      <c r="B92" s="64">
        <v>38</v>
      </c>
      <c r="C92" s="64" t="s">
        <v>62</v>
      </c>
      <c r="D92" s="42"/>
      <c r="E92" s="42" t="s">
        <v>7</v>
      </c>
      <c r="F92" s="42" t="s">
        <v>20</v>
      </c>
      <c r="G92" s="70">
        <v>1</v>
      </c>
      <c r="H92" s="44">
        <v>58</v>
      </c>
      <c r="I92" s="44">
        <v>18</v>
      </c>
      <c r="J92" s="45">
        <v>4</v>
      </c>
      <c r="K92" s="20">
        <f t="shared" si="10"/>
        <v>1044</v>
      </c>
      <c r="L92" s="20">
        <f t="shared" si="11"/>
        <v>11233.44</v>
      </c>
      <c r="M92" s="42">
        <v>2019</v>
      </c>
      <c r="N92" s="42">
        <v>2024</v>
      </c>
      <c r="O92" s="42">
        <v>60</v>
      </c>
      <c r="P92" s="42">
        <f t="shared" si="12"/>
        <v>5</v>
      </c>
      <c r="Q92" s="46">
        <v>0.1</v>
      </c>
      <c r="R92" s="21">
        <f t="shared" si="13"/>
        <v>1.5000000000000001E-2</v>
      </c>
      <c r="S92" s="20">
        <v>1500</v>
      </c>
      <c r="T92" s="20">
        <v>2400</v>
      </c>
      <c r="U92" s="20">
        <f t="shared" si="14"/>
        <v>16850160</v>
      </c>
      <c r="V92" s="20">
        <f t="shared" si="15"/>
        <v>1263762</v>
      </c>
      <c r="W92" s="20">
        <f t="shared" si="16"/>
        <v>15586398</v>
      </c>
      <c r="X92" s="47">
        <f t="shared" si="17"/>
        <v>26960256</v>
      </c>
      <c r="Y92" s="48">
        <f t="shared" si="18"/>
        <v>2022019.2000000002</v>
      </c>
      <c r="Z92" s="48">
        <f t="shared" si="19"/>
        <v>24938236.800000001</v>
      </c>
    </row>
    <row r="93" spans="2:26" x14ac:dyDescent="0.25">
      <c r="B93" s="66"/>
      <c r="C93" s="66"/>
      <c r="D93" s="42"/>
      <c r="E93" s="42" t="s">
        <v>8</v>
      </c>
      <c r="F93" s="42" t="s">
        <v>20</v>
      </c>
      <c r="G93" s="70"/>
      <c r="H93" s="44">
        <v>58</v>
      </c>
      <c r="I93" s="44">
        <v>18</v>
      </c>
      <c r="J93" s="45">
        <v>4</v>
      </c>
      <c r="K93" s="20">
        <f t="shared" si="10"/>
        <v>1044</v>
      </c>
      <c r="L93" s="20">
        <f t="shared" si="11"/>
        <v>11233.44</v>
      </c>
      <c r="M93" s="42">
        <v>2019</v>
      </c>
      <c r="N93" s="42">
        <v>2024</v>
      </c>
      <c r="O93" s="42">
        <v>60</v>
      </c>
      <c r="P93" s="42">
        <f t="shared" si="12"/>
        <v>5</v>
      </c>
      <c r="Q93" s="46">
        <v>0.1</v>
      </c>
      <c r="R93" s="21">
        <f t="shared" si="13"/>
        <v>1.5000000000000001E-2</v>
      </c>
      <c r="S93" s="20">
        <v>1500</v>
      </c>
      <c r="T93" s="20">
        <v>2400</v>
      </c>
      <c r="U93" s="20">
        <f t="shared" si="14"/>
        <v>16850160</v>
      </c>
      <c r="V93" s="20">
        <f t="shared" si="15"/>
        <v>1263762</v>
      </c>
      <c r="W93" s="20">
        <f t="shared" si="16"/>
        <v>15586398</v>
      </c>
      <c r="X93" s="47">
        <f t="shared" si="17"/>
        <v>26960256</v>
      </c>
      <c r="Y93" s="48">
        <f t="shared" si="18"/>
        <v>2022019.2000000002</v>
      </c>
      <c r="Z93" s="48">
        <f t="shared" si="19"/>
        <v>24938236.800000001</v>
      </c>
    </row>
    <row r="94" spans="2:26" x14ac:dyDescent="0.25">
      <c r="B94" s="65"/>
      <c r="C94" s="65"/>
      <c r="D94" s="42"/>
      <c r="E94" s="42" t="s">
        <v>56</v>
      </c>
      <c r="F94" s="42" t="s">
        <v>20</v>
      </c>
      <c r="G94" s="70"/>
      <c r="H94" s="44">
        <v>58</v>
      </c>
      <c r="I94" s="44">
        <v>18</v>
      </c>
      <c r="J94" s="45">
        <v>4</v>
      </c>
      <c r="K94" s="20">
        <f t="shared" si="10"/>
        <v>1044</v>
      </c>
      <c r="L94" s="20">
        <f t="shared" si="11"/>
        <v>11233.44</v>
      </c>
      <c r="M94" s="42">
        <v>2019</v>
      </c>
      <c r="N94" s="42">
        <v>2024</v>
      </c>
      <c r="O94" s="42">
        <v>60</v>
      </c>
      <c r="P94" s="42">
        <f t="shared" si="12"/>
        <v>5</v>
      </c>
      <c r="Q94" s="46">
        <v>0.1</v>
      </c>
      <c r="R94" s="21">
        <f t="shared" si="13"/>
        <v>1.5000000000000001E-2</v>
      </c>
      <c r="S94" s="20">
        <v>1500</v>
      </c>
      <c r="T94" s="20">
        <v>2400</v>
      </c>
      <c r="U94" s="20">
        <f t="shared" si="14"/>
        <v>16850160</v>
      </c>
      <c r="V94" s="20">
        <f t="shared" si="15"/>
        <v>1263762</v>
      </c>
      <c r="W94" s="20">
        <f t="shared" si="16"/>
        <v>15586398</v>
      </c>
      <c r="X94" s="47">
        <f t="shared" si="17"/>
        <v>26960256</v>
      </c>
      <c r="Y94" s="48">
        <f t="shared" si="18"/>
        <v>2022019.2000000002</v>
      </c>
      <c r="Z94" s="48">
        <f t="shared" si="19"/>
        <v>24938236.800000001</v>
      </c>
    </row>
    <row r="95" spans="2:26" x14ac:dyDescent="0.25">
      <c r="B95" s="64">
        <v>39</v>
      </c>
      <c r="C95" s="64" t="s">
        <v>63</v>
      </c>
      <c r="D95" s="42"/>
      <c r="E95" s="42" t="s">
        <v>9</v>
      </c>
      <c r="F95" s="42" t="s">
        <v>20</v>
      </c>
      <c r="G95" s="70">
        <v>1</v>
      </c>
      <c r="H95" s="44">
        <v>25.5</v>
      </c>
      <c r="I95" s="44">
        <v>14.2</v>
      </c>
      <c r="J95" s="45">
        <v>4</v>
      </c>
      <c r="K95" s="20">
        <f t="shared" si="10"/>
        <v>362.09999999999997</v>
      </c>
      <c r="L95" s="20">
        <f t="shared" si="11"/>
        <v>3896.1959999999995</v>
      </c>
      <c r="M95" s="42">
        <v>2019</v>
      </c>
      <c r="N95" s="42">
        <v>2024</v>
      </c>
      <c r="O95" s="42">
        <v>60</v>
      </c>
      <c r="P95" s="42">
        <f t="shared" si="12"/>
        <v>5</v>
      </c>
      <c r="Q95" s="46">
        <v>0.1</v>
      </c>
      <c r="R95" s="21">
        <f t="shared" si="13"/>
        <v>1.5000000000000001E-2</v>
      </c>
      <c r="S95" s="20">
        <v>1500</v>
      </c>
      <c r="T95" s="20">
        <v>2400</v>
      </c>
      <c r="U95" s="20">
        <f t="shared" si="14"/>
        <v>5844293.9999999991</v>
      </c>
      <c r="V95" s="20">
        <f t="shared" si="15"/>
        <v>438322.04999999993</v>
      </c>
      <c r="W95" s="20">
        <f t="shared" si="16"/>
        <v>5405971.9499999993</v>
      </c>
      <c r="X95" s="47">
        <f t="shared" si="17"/>
        <v>9350870.3999999985</v>
      </c>
      <c r="Y95" s="48">
        <f t="shared" si="18"/>
        <v>701315.27999999991</v>
      </c>
      <c r="Z95" s="48">
        <f t="shared" si="19"/>
        <v>8649555.1199999992</v>
      </c>
    </row>
    <row r="96" spans="2:26" x14ac:dyDescent="0.25">
      <c r="B96" s="65"/>
      <c r="C96" s="65"/>
      <c r="D96" s="42"/>
      <c r="E96" s="42" t="s">
        <v>9</v>
      </c>
      <c r="F96" s="42" t="s">
        <v>20</v>
      </c>
      <c r="G96" s="70"/>
      <c r="H96" s="44">
        <v>32.5</v>
      </c>
      <c r="I96" s="44">
        <v>16.5</v>
      </c>
      <c r="J96" s="45">
        <v>4</v>
      </c>
      <c r="K96" s="20">
        <f t="shared" si="10"/>
        <v>536.25</v>
      </c>
      <c r="L96" s="20">
        <f t="shared" si="11"/>
        <v>5770.05</v>
      </c>
      <c r="M96" s="42">
        <v>2019</v>
      </c>
      <c r="N96" s="42">
        <v>2024</v>
      </c>
      <c r="O96" s="42">
        <v>60</v>
      </c>
      <c r="P96" s="42">
        <f t="shared" si="12"/>
        <v>5</v>
      </c>
      <c r="Q96" s="46">
        <v>0.1</v>
      </c>
      <c r="R96" s="21">
        <f t="shared" si="13"/>
        <v>1.5000000000000001E-2</v>
      </c>
      <c r="S96" s="20">
        <v>1500</v>
      </c>
      <c r="T96" s="20">
        <v>2400</v>
      </c>
      <c r="U96" s="20">
        <f t="shared" si="14"/>
        <v>8655075</v>
      </c>
      <c r="V96" s="20">
        <f t="shared" si="15"/>
        <v>649130.62500000012</v>
      </c>
      <c r="W96" s="20">
        <f t="shared" si="16"/>
        <v>8005944.375</v>
      </c>
      <c r="X96" s="47">
        <f t="shared" si="17"/>
        <v>13848120</v>
      </c>
      <c r="Y96" s="48">
        <f t="shared" si="18"/>
        <v>1038609.0000000001</v>
      </c>
      <c r="Z96" s="48">
        <f t="shared" si="19"/>
        <v>12809511</v>
      </c>
    </row>
    <row r="97" spans="2:26" x14ac:dyDescent="0.25">
      <c r="B97" s="42">
        <v>40</v>
      </c>
      <c r="C97" s="42" t="s">
        <v>64</v>
      </c>
      <c r="D97" s="42"/>
      <c r="E97" s="42" t="s">
        <v>7</v>
      </c>
      <c r="F97" s="42" t="s">
        <v>11</v>
      </c>
      <c r="G97" s="42">
        <v>1</v>
      </c>
      <c r="H97" s="44">
        <v>61</v>
      </c>
      <c r="I97" s="44">
        <v>56</v>
      </c>
      <c r="J97" s="45">
        <v>4.5</v>
      </c>
      <c r="K97" s="20">
        <f t="shared" si="10"/>
        <v>3416</v>
      </c>
      <c r="L97" s="20">
        <f t="shared" si="11"/>
        <v>36756.159999999996</v>
      </c>
      <c r="M97" s="42">
        <v>2019</v>
      </c>
      <c r="N97" s="42">
        <v>2024</v>
      </c>
      <c r="O97" s="42">
        <v>60</v>
      </c>
      <c r="P97" s="42">
        <f t="shared" si="12"/>
        <v>5</v>
      </c>
      <c r="Q97" s="46">
        <v>0.1</v>
      </c>
      <c r="R97" s="21">
        <f t="shared" si="13"/>
        <v>1.5000000000000001E-2</v>
      </c>
      <c r="S97" s="20">
        <v>1500</v>
      </c>
      <c r="T97" s="20">
        <v>2400</v>
      </c>
      <c r="U97" s="20">
        <f t="shared" si="14"/>
        <v>55134239.999999993</v>
      </c>
      <c r="V97" s="20">
        <f t="shared" si="15"/>
        <v>4135068</v>
      </c>
      <c r="W97" s="20">
        <f t="shared" si="16"/>
        <v>50999171.999999993</v>
      </c>
      <c r="X97" s="47">
        <f t="shared" si="17"/>
        <v>88214783.999999985</v>
      </c>
      <c r="Y97" s="48">
        <f t="shared" si="18"/>
        <v>6616108.7999999989</v>
      </c>
      <c r="Z97" s="48">
        <f t="shared" si="19"/>
        <v>81598675.199999988</v>
      </c>
    </row>
    <row r="98" spans="2:26" x14ac:dyDescent="0.25">
      <c r="B98" s="64">
        <v>41</v>
      </c>
      <c r="C98" s="64" t="s">
        <v>65</v>
      </c>
      <c r="D98" s="42"/>
      <c r="E98" s="42" t="s">
        <v>7</v>
      </c>
      <c r="F98" s="42" t="s">
        <v>11</v>
      </c>
      <c r="G98" s="70">
        <v>1</v>
      </c>
      <c r="H98" s="44">
        <v>18.399999999999999</v>
      </c>
      <c r="I98" s="44">
        <v>12.9</v>
      </c>
      <c r="J98" s="45">
        <v>3</v>
      </c>
      <c r="K98" s="20">
        <f t="shared" si="10"/>
        <v>237.35999999999999</v>
      </c>
      <c r="L98" s="20">
        <f t="shared" si="11"/>
        <v>2553.9935999999998</v>
      </c>
      <c r="M98" s="42">
        <v>2019</v>
      </c>
      <c r="N98" s="42">
        <v>2024</v>
      </c>
      <c r="O98" s="42">
        <v>60</v>
      </c>
      <c r="P98" s="42">
        <f t="shared" si="12"/>
        <v>5</v>
      </c>
      <c r="Q98" s="46">
        <v>0.1</v>
      </c>
      <c r="R98" s="21">
        <f t="shared" si="13"/>
        <v>1.5000000000000001E-2</v>
      </c>
      <c r="S98" s="20">
        <v>1500</v>
      </c>
      <c r="T98" s="20">
        <v>2400</v>
      </c>
      <c r="U98" s="20">
        <f t="shared" si="14"/>
        <v>3830990.4</v>
      </c>
      <c r="V98" s="20">
        <f t="shared" si="15"/>
        <v>287324.28000000003</v>
      </c>
      <c r="W98" s="20">
        <f t="shared" si="16"/>
        <v>3543666.12</v>
      </c>
      <c r="X98" s="47">
        <f t="shared" si="17"/>
        <v>6129584.6399999997</v>
      </c>
      <c r="Y98" s="48">
        <f t="shared" si="18"/>
        <v>459718.848</v>
      </c>
      <c r="Z98" s="48">
        <f t="shared" si="19"/>
        <v>5669865.7919999994</v>
      </c>
    </row>
    <row r="99" spans="2:26" x14ac:dyDescent="0.25">
      <c r="B99" s="65"/>
      <c r="C99" s="65"/>
      <c r="D99" s="42"/>
      <c r="E99" s="42" t="s">
        <v>7</v>
      </c>
      <c r="F99" s="42" t="s">
        <v>11</v>
      </c>
      <c r="G99" s="70"/>
      <c r="H99" s="44">
        <v>3</v>
      </c>
      <c r="I99" s="44">
        <v>3.1</v>
      </c>
      <c r="J99" s="45">
        <v>3</v>
      </c>
      <c r="K99" s="20">
        <f t="shared" si="10"/>
        <v>9.3000000000000007</v>
      </c>
      <c r="L99" s="20">
        <f t="shared" si="11"/>
        <v>100.06800000000001</v>
      </c>
      <c r="M99" s="42">
        <v>2019</v>
      </c>
      <c r="N99" s="42">
        <v>2024</v>
      </c>
      <c r="O99" s="42">
        <v>60</v>
      </c>
      <c r="P99" s="42">
        <f t="shared" si="12"/>
        <v>5</v>
      </c>
      <c r="Q99" s="46">
        <v>0.1</v>
      </c>
      <c r="R99" s="21">
        <f t="shared" si="13"/>
        <v>1.5000000000000001E-2</v>
      </c>
      <c r="S99" s="20">
        <v>1500</v>
      </c>
      <c r="T99" s="20">
        <v>2400</v>
      </c>
      <c r="U99" s="20">
        <f t="shared" si="14"/>
        <v>150102.00000000003</v>
      </c>
      <c r="V99" s="20">
        <f t="shared" si="15"/>
        <v>11257.650000000003</v>
      </c>
      <c r="W99" s="20">
        <f t="shared" si="16"/>
        <v>138844.35000000003</v>
      </c>
      <c r="X99" s="47">
        <f t="shared" si="17"/>
        <v>240163.20000000004</v>
      </c>
      <c r="Y99" s="48">
        <f t="shared" si="18"/>
        <v>18012.240000000005</v>
      </c>
      <c r="Z99" s="48">
        <f t="shared" si="19"/>
        <v>222150.96000000002</v>
      </c>
    </row>
    <row r="100" spans="2:26" x14ac:dyDescent="0.25">
      <c r="B100" s="64">
        <v>42</v>
      </c>
      <c r="C100" s="64" t="s">
        <v>66</v>
      </c>
      <c r="D100" s="42"/>
      <c r="E100" s="42" t="s">
        <v>7</v>
      </c>
      <c r="F100" s="42" t="s">
        <v>20</v>
      </c>
      <c r="G100" s="70">
        <v>1</v>
      </c>
      <c r="H100" s="44">
        <v>56.9</v>
      </c>
      <c r="I100" s="44">
        <v>16.5</v>
      </c>
      <c r="J100" s="45">
        <v>4</v>
      </c>
      <c r="K100" s="20">
        <f t="shared" si="10"/>
        <v>938.85</v>
      </c>
      <c r="L100" s="20">
        <f t="shared" si="11"/>
        <v>10102.026</v>
      </c>
      <c r="M100" s="42">
        <v>2019</v>
      </c>
      <c r="N100" s="42">
        <v>2024</v>
      </c>
      <c r="O100" s="42">
        <v>60</v>
      </c>
      <c r="P100" s="42">
        <f t="shared" si="12"/>
        <v>5</v>
      </c>
      <c r="Q100" s="46">
        <v>0.1</v>
      </c>
      <c r="R100" s="21">
        <f t="shared" si="13"/>
        <v>1.5000000000000001E-2</v>
      </c>
      <c r="S100" s="20">
        <v>1500</v>
      </c>
      <c r="T100" s="20">
        <v>2400</v>
      </c>
      <c r="U100" s="20">
        <f t="shared" si="14"/>
        <v>15153039</v>
      </c>
      <c r="V100" s="20">
        <f t="shared" si="15"/>
        <v>1136477.925</v>
      </c>
      <c r="W100" s="20">
        <f t="shared" si="16"/>
        <v>14016561.074999999</v>
      </c>
      <c r="X100" s="47">
        <f t="shared" si="17"/>
        <v>24244862.399999999</v>
      </c>
      <c r="Y100" s="48">
        <f t="shared" si="18"/>
        <v>1818364.68</v>
      </c>
      <c r="Z100" s="48">
        <f t="shared" si="19"/>
        <v>22426497.719999999</v>
      </c>
    </row>
    <row r="101" spans="2:26" x14ac:dyDescent="0.25">
      <c r="B101" s="66"/>
      <c r="C101" s="66"/>
      <c r="D101" s="42"/>
      <c r="E101" s="42" t="s">
        <v>8</v>
      </c>
      <c r="F101" s="42" t="s">
        <v>20</v>
      </c>
      <c r="G101" s="70"/>
      <c r="H101" s="44">
        <v>56.9</v>
      </c>
      <c r="I101" s="44">
        <v>16.5</v>
      </c>
      <c r="J101" s="45">
        <v>4</v>
      </c>
      <c r="K101" s="20">
        <f t="shared" si="10"/>
        <v>938.85</v>
      </c>
      <c r="L101" s="20">
        <f t="shared" si="11"/>
        <v>10102.026</v>
      </c>
      <c r="M101" s="42">
        <v>2019</v>
      </c>
      <c r="N101" s="42">
        <v>2024</v>
      </c>
      <c r="O101" s="42">
        <v>60</v>
      </c>
      <c r="P101" s="42">
        <f t="shared" si="12"/>
        <v>5</v>
      </c>
      <c r="Q101" s="46">
        <v>0.1</v>
      </c>
      <c r="R101" s="21">
        <f t="shared" si="13"/>
        <v>1.5000000000000001E-2</v>
      </c>
      <c r="S101" s="20">
        <v>1500</v>
      </c>
      <c r="T101" s="20">
        <v>2400</v>
      </c>
      <c r="U101" s="20">
        <f t="shared" si="14"/>
        <v>15153039</v>
      </c>
      <c r="V101" s="20">
        <f t="shared" si="15"/>
        <v>1136477.925</v>
      </c>
      <c r="W101" s="20">
        <f t="shared" si="16"/>
        <v>14016561.074999999</v>
      </c>
      <c r="X101" s="47">
        <f t="shared" si="17"/>
        <v>24244862.399999999</v>
      </c>
      <c r="Y101" s="48">
        <f t="shared" si="18"/>
        <v>1818364.68</v>
      </c>
      <c r="Z101" s="48">
        <f t="shared" si="19"/>
        <v>22426497.719999999</v>
      </c>
    </row>
    <row r="102" spans="2:26" x14ac:dyDescent="0.25">
      <c r="B102" s="66"/>
      <c r="C102" s="66"/>
      <c r="D102" s="42"/>
      <c r="E102" s="42" t="s">
        <v>7</v>
      </c>
      <c r="F102" s="42" t="s">
        <v>20</v>
      </c>
      <c r="G102" s="70"/>
      <c r="H102" s="44">
        <v>26.9</v>
      </c>
      <c r="I102" s="44">
        <v>25.3</v>
      </c>
      <c r="J102" s="45">
        <v>4</v>
      </c>
      <c r="K102" s="20">
        <f t="shared" si="10"/>
        <v>680.56999999999994</v>
      </c>
      <c r="L102" s="20">
        <f t="shared" si="11"/>
        <v>7322.9331999999995</v>
      </c>
      <c r="M102" s="42">
        <v>2019</v>
      </c>
      <c r="N102" s="42">
        <v>2024</v>
      </c>
      <c r="O102" s="42">
        <v>60</v>
      </c>
      <c r="P102" s="42">
        <f t="shared" si="12"/>
        <v>5</v>
      </c>
      <c r="Q102" s="46">
        <v>0.1</v>
      </c>
      <c r="R102" s="21">
        <f t="shared" si="13"/>
        <v>1.5000000000000001E-2</v>
      </c>
      <c r="S102" s="20">
        <v>1500</v>
      </c>
      <c r="T102" s="20">
        <v>2400</v>
      </c>
      <c r="U102" s="20">
        <f t="shared" si="14"/>
        <v>10984399.799999999</v>
      </c>
      <c r="V102" s="20">
        <f t="shared" si="15"/>
        <v>823829.98499999999</v>
      </c>
      <c r="W102" s="20">
        <f t="shared" si="16"/>
        <v>10160569.814999999</v>
      </c>
      <c r="X102" s="47">
        <f t="shared" si="17"/>
        <v>17575039.68</v>
      </c>
      <c r="Y102" s="48">
        <f t="shared" si="18"/>
        <v>1318127.9760000003</v>
      </c>
      <c r="Z102" s="48">
        <f t="shared" si="19"/>
        <v>16256911.704</v>
      </c>
    </row>
    <row r="103" spans="2:26" x14ac:dyDescent="0.25">
      <c r="B103" s="66"/>
      <c r="C103" s="66"/>
      <c r="D103" s="42"/>
      <c r="E103" s="42" t="s">
        <v>8</v>
      </c>
      <c r="F103" s="42" t="s">
        <v>20</v>
      </c>
      <c r="G103" s="70"/>
      <c r="H103" s="44">
        <v>26.9</v>
      </c>
      <c r="I103" s="44">
        <v>25.3</v>
      </c>
      <c r="J103" s="45">
        <v>4</v>
      </c>
      <c r="K103" s="20">
        <f t="shared" si="10"/>
        <v>680.56999999999994</v>
      </c>
      <c r="L103" s="20">
        <f t="shared" si="11"/>
        <v>7322.9331999999995</v>
      </c>
      <c r="M103" s="42">
        <v>2019</v>
      </c>
      <c r="N103" s="42">
        <v>2024</v>
      </c>
      <c r="O103" s="42">
        <v>60</v>
      </c>
      <c r="P103" s="42">
        <f t="shared" si="12"/>
        <v>5</v>
      </c>
      <c r="Q103" s="46">
        <v>0.1</v>
      </c>
      <c r="R103" s="21">
        <f t="shared" si="13"/>
        <v>1.5000000000000001E-2</v>
      </c>
      <c r="S103" s="20">
        <v>1500</v>
      </c>
      <c r="T103" s="20">
        <v>2400</v>
      </c>
      <c r="U103" s="20">
        <f t="shared" si="14"/>
        <v>10984399.799999999</v>
      </c>
      <c r="V103" s="20">
        <f t="shared" si="15"/>
        <v>823829.98499999999</v>
      </c>
      <c r="W103" s="20">
        <f t="shared" si="16"/>
        <v>10160569.814999999</v>
      </c>
      <c r="X103" s="47">
        <f t="shared" si="17"/>
        <v>17575039.68</v>
      </c>
      <c r="Y103" s="48">
        <f t="shared" si="18"/>
        <v>1318127.9760000003</v>
      </c>
      <c r="Z103" s="48">
        <f t="shared" si="19"/>
        <v>16256911.704</v>
      </c>
    </row>
    <row r="104" spans="2:26" x14ac:dyDescent="0.25">
      <c r="B104" s="66"/>
      <c r="C104" s="66"/>
      <c r="D104" s="42"/>
      <c r="E104" s="42" t="s">
        <v>18</v>
      </c>
      <c r="F104" s="42" t="s">
        <v>20</v>
      </c>
      <c r="G104" s="70"/>
      <c r="H104" s="44">
        <v>30</v>
      </c>
      <c r="I104" s="44">
        <v>8.8000000000000007</v>
      </c>
      <c r="J104" s="45">
        <v>4</v>
      </c>
      <c r="K104" s="20">
        <f t="shared" si="10"/>
        <v>264</v>
      </c>
      <c r="L104" s="20">
        <f t="shared" si="11"/>
        <v>2840.64</v>
      </c>
      <c r="M104" s="42">
        <v>2019</v>
      </c>
      <c r="N104" s="42">
        <v>2024</v>
      </c>
      <c r="O104" s="42">
        <v>45</v>
      </c>
      <c r="P104" s="42">
        <f t="shared" si="12"/>
        <v>5</v>
      </c>
      <c r="Q104" s="46">
        <v>0.1</v>
      </c>
      <c r="R104" s="21">
        <f t="shared" si="13"/>
        <v>0.02</v>
      </c>
      <c r="S104" s="20">
        <v>1000</v>
      </c>
      <c r="T104" s="20">
        <v>1500</v>
      </c>
      <c r="U104" s="20">
        <f t="shared" si="14"/>
        <v>2840640</v>
      </c>
      <c r="V104" s="20">
        <f t="shared" si="15"/>
        <v>284064</v>
      </c>
      <c r="W104" s="20">
        <f t="shared" si="16"/>
        <v>2556576</v>
      </c>
      <c r="X104" s="47">
        <f t="shared" si="17"/>
        <v>4260960</v>
      </c>
      <c r="Y104" s="48">
        <f t="shared" si="18"/>
        <v>426096</v>
      </c>
      <c r="Z104" s="48">
        <f t="shared" si="19"/>
        <v>3834864</v>
      </c>
    </row>
    <row r="105" spans="2:26" x14ac:dyDescent="0.25">
      <c r="B105" s="66"/>
      <c r="C105" s="66"/>
      <c r="D105" s="42"/>
      <c r="E105" s="42" t="s">
        <v>19</v>
      </c>
      <c r="F105" s="42" t="s">
        <v>20</v>
      </c>
      <c r="G105" s="70"/>
      <c r="H105" s="44">
        <v>30</v>
      </c>
      <c r="I105" s="44">
        <v>8.8000000000000007</v>
      </c>
      <c r="J105" s="45">
        <v>4</v>
      </c>
      <c r="K105" s="20">
        <f t="shared" si="10"/>
        <v>264</v>
      </c>
      <c r="L105" s="20">
        <f t="shared" si="11"/>
        <v>2840.64</v>
      </c>
      <c r="M105" s="42">
        <v>2019</v>
      </c>
      <c r="N105" s="42">
        <v>2024</v>
      </c>
      <c r="O105" s="42">
        <v>45</v>
      </c>
      <c r="P105" s="42">
        <f t="shared" si="12"/>
        <v>5</v>
      </c>
      <c r="Q105" s="46">
        <v>0.1</v>
      </c>
      <c r="R105" s="21">
        <f t="shared" si="13"/>
        <v>0.02</v>
      </c>
      <c r="S105" s="20">
        <v>1000</v>
      </c>
      <c r="T105" s="20">
        <v>1500</v>
      </c>
      <c r="U105" s="20">
        <f t="shared" si="14"/>
        <v>2840640</v>
      </c>
      <c r="V105" s="20">
        <f t="shared" si="15"/>
        <v>284064</v>
      </c>
      <c r="W105" s="20">
        <f t="shared" si="16"/>
        <v>2556576</v>
      </c>
      <c r="X105" s="47">
        <f t="shared" si="17"/>
        <v>4260960</v>
      </c>
      <c r="Y105" s="48">
        <f t="shared" si="18"/>
        <v>426096</v>
      </c>
      <c r="Z105" s="48">
        <f t="shared" si="19"/>
        <v>3834864</v>
      </c>
    </row>
    <row r="106" spans="2:26" x14ac:dyDescent="0.25">
      <c r="B106" s="66"/>
      <c r="C106" s="66"/>
      <c r="D106" s="42"/>
      <c r="E106" s="42" t="s">
        <v>7</v>
      </c>
      <c r="F106" s="42" t="s">
        <v>20</v>
      </c>
      <c r="G106" s="70"/>
      <c r="H106" s="44">
        <v>18.7</v>
      </c>
      <c r="I106" s="44">
        <v>4</v>
      </c>
      <c r="J106" s="45">
        <v>4</v>
      </c>
      <c r="K106" s="20">
        <f t="shared" si="10"/>
        <v>74.8</v>
      </c>
      <c r="L106" s="20">
        <f t="shared" si="11"/>
        <v>804.84799999999996</v>
      </c>
      <c r="M106" s="42">
        <v>2019</v>
      </c>
      <c r="N106" s="42">
        <v>2024</v>
      </c>
      <c r="O106" s="42">
        <v>60</v>
      </c>
      <c r="P106" s="42">
        <f t="shared" si="12"/>
        <v>5</v>
      </c>
      <c r="Q106" s="46">
        <v>0.1</v>
      </c>
      <c r="R106" s="21">
        <f t="shared" si="13"/>
        <v>1.5000000000000001E-2</v>
      </c>
      <c r="S106" s="20">
        <v>1500</v>
      </c>
      <c r="T106" s="20">
        <v>2400</v>
      </c>
      <c r="U106" s="20">
        <f t="shared" si="14"/>
        <v>1207272</v>
      </c>
      <c r="V106" s="20">
        <f t="shared" si="15"/>
        <v>90545.400000000009</v>
      </c>
      <c r="W106" s="20">
        <f t="shared" si="16"/>
        <v>1116726.6000000001</v>
      </c>
      <c r="X106" s="47">
        <f t="shared" si="17"/>
        <v>1931635.2</v>
      </c>
      <c r="Y106" s="48">
        <f t="shared" si="18"/>
        <v>144872.64000000001</v>
      </c>
      <c r="Z106" s="48">
        <f t="shared" si="19"/>
        <v>1786762.56</v>
      </c>
    </row>
    <row r="107" spans="2:26" x14ac:dyDescent="0.25">
      <c r="B107" s="66"/>
      <c r="C107" s="66"/>
      <c r="D107" s="42"/>
      <c r="E107" s="42" t="s">
        <v>8</v>
      </c>
      <c r="F107" s="42" t="s">
        <v>20</v>
      </c>
      <c r="G107" s="70"/>
      <c r="H107" s="44">
        <v>18.7</v>
      </c>
      <c r="I107" s="44">
        <v>4</v>
      </c>
      <c r="J107" s="45">
        <v>4</v>
      </c>
      <c r="K107" s="20">
        <f t="shared" si="10"/>
        <v>74.8</v>
      </c>
      <c r="L107" s="20">
        <f t="shared" si="11"/>
        <v>804.84799999999996</v>
      </c>
      <c r="M107" s="42">
        <v>2019</v>
      </c>
      <c r="N107" s="42">
        <v>2024</v>
      </c>
      <c r="O107" s="42">
        <v>60</v>
      </c>
      <c r="P107" s="42">
        <f t="shared" si="12"/>
        <v>5</v>
      </c>
      <c r="Q107" s="46">
        <v>0.1</v>
      </c>
      <c r="R107" s="21">
        <f t="shared" si="13"/>
        <v>1.5000000000000001E-2</v>
      </c>
      <c r="S107" s="20">
        <v>1500</v>
      </c>
      <c r="T107" s="20">
        <v>2400</v>
      </c>
      <c r="U107" s="20">
        <f t="shared" si="14"/>
        <v>1207272</v>
      </c>
      <c r="V107" s="20">
        <f t="shared" si="15"/>
        <v>90545.400000000009</v>
      </c>
      <c r="W107" s="20">
        <f t="shared" si="16"/>
        <v>1116726.6000000001</v>
      </c>
      <c r="X107" s="47">
        <f t="shared" si="17"/>
        <v>1931635.2</v>
      </c>
      <c r="Y107" s="48">
        <f t="shared" si="18"/>
        <v>144872.64000000001</v>
      </c>
      <c r="Z107" s="48">
        <f t="shared" si="19"/>
        <v>1786762.56</v>
      </c>
    </row>
    <row r="108" spans="2:26" x14ac:dyDescent="0.25">
      <c r="B108" s="66"/>
      <c r="C108" s="66"/>
      <c r="D108" s="42"/>
      <c r="E108" s="42" t="s">
        <v>7</v>
      </c>
      <c r="F108" s="42" t="s">
        <v>20</v>
      </c>
      <c r="G108" s="70"/>
      <c r="H108" s="44">
        <v>8.8000000000000007</v>
      </c>
      <c r="I108" s="44">
        <v>8.8000000000000007</v>
      </c>
      <c r="J108" s="45">
        <v>4</v>
      </c>
      <c r="K108" s="20">
        <f t="shared" si="10"/>
        <v>77.440000000000012</v>
      </c>
      <c r="L108" s="20">
        <f t="shared" si="11"/>
        <v>833.25440000000015</v>
      </c>
      <c r="M108" s="42">
        <v>2019</v>
      </c>
      <c r="N108" s="42">
        <v>2024</v>
      </c>
      <c r="O108" s="42">
        <v>60</v>
      </c>
      <c r="P108" s="42">
        <f t="shared" si="12"/>
        <v>5</v>
      </c>
      <c r="Q108" s="46">
        <v>0.1</v>
      </c>
      <c r="R108" s="21">
        <f t="shared" si="13"/>
        <v>1.5000000000000001E-2</v>
      </c>
      <c r="S108" s="20">
        <v>1500</v>
      </c>
      <c r="T108" s="20">
        <v>2400</v>
      </c>
      <c r="U108" s="20">
        <f t="shared" si="14"/>
        <v>1249881.6000000003</v>
      </c>
      <c r="V108" s="20">
        <f t="shared" si="15"/>
        <v>93741.120000000024</v>
      </c>
      <c r="W108" s="20">
        <f t="shared" si="16"/>
        <v>1156140.4800000002</v>
      </c>
      <c r="X108" s="47">
        <f t="shared" si="17"/>
        <v>1999810.5600000003</v>
      </c>
      <c r="Y108" s="48">
        <f t="shared" si="18"/>
        <v>149985.79200000004</v>
      </c>
      <c r="Z108" s="48">
        <f t="shared" si="19"/>
        <v>1849824.7680000002</v>
      </c>
    </row>
    <row r="109" spans="2:26" x14ac:dyDescent="0.25">
      <c r="B109" s="65"/>
      <c r="C109" s="65"/>
      <c r="D109" s="42"/>
      <c r="E109" s="42" t="s">
        <v>8</v>
      </c>
      <c r="F109" s="42" t="s">
        <v>20</v>
      </c>
      <c r="G109" s="70"/>
      <c r="H109" s="44">
        <v>8.8000000000000007</v>
      </c>
      <c r="I109" s="44">
        <v>8.8000000000000007</v>
      </c>
      <c r="J109" s="45">
        <v>4</v>
      </c>
      <c r="K109" s="20">
        <f t="shared" si="10"/>
        <v>77.440000000000012</v>
      </c>
      <c r="L109" s="20">
        <f t="shared" si="11"/>
        <v>833.25440000000015</v>
      </c>
      <c r="M109" s="42">
        <v>2019</v>
      </c>
      <c r="N109" s="42">
        <v>2024</v>
      </c>
      <c r="O109" s="42">
        <v>60</v>
      </c>
      <c r="P109" s="42">
        <f t="shared" si="12"/>
        <v>5</v>
      </c>
      <c r="Q109" s="46">
        <v>0.1</v>
      </c>
      <c r="R109" s="21">
        <f t="shared" si="13"/>
        <v>1.5000000000000001E-2</v>
      </c>
      <c r="S109" s="20">
        <v>1500</v>
      </c>
      <c r="T109" s="20">
        <v>2400</v>
      </c>
      <c r="U109" s="20">
        <f t="shared" si="14"/>
        <v>1249881.6000000003</v>
      </c>
      <c r="V109" s="20">
        <f t="shared" si="15"/>
        <v>93741.120000000024</v>
      </c>
      <c r="W109" s="20">
        <f t="shared" si="16"/>
        <v>1156140.4800000002</v>
      </c>
      <c r="X109" s="47">
        <f t="shared" si="17"/>
        <v>1999810.5600000003</v>
      </c>
      <c r="Y109" s="48">
        <f t="shared" si="18"/>
        <v>149985.79200000004</v>
      </c>
      <c r="Z109" s="48">
        <f t="shared" si="19"/>
        <v>1849824.7680000002</v>
      </c>
    </row>
    <row r="110" spans="2:26" x14ac:dyDescent="0.25">
      <c r="B110" s="49">
        <v>43</v>
      </c>
      <c r="C110" s="49" t="s">
        <v>132</v>
      </c>
      <c r="D110" s="42"/>
      <c r="E110" s="42" t="s">
        <v>9</v>
      </c>
      <c r="F110" s="42" t="s">
        <v>20</v>
      </c>
      <c r="G110" s="42">
        <v>1</v>
      </c>
      <c r="H110" s="44"/>
      <c r="I110" s="44"/>
      <c r="J110" s="45">
        <v>0</v>
      </c>
      <c r="K110" s="20">
        <v>0</v>
      </c>
      <c r="L110" s="20">
        <v>0</v>
      </c>
      <c r="M110" s="42">
        <v>2019</v>
      </c>
      <c r="N110" s="42">
        <v>2024</v>
      </c>
      <c r="O110" s="42">
        <v>30</v>
      </c>
      <c r="P110" s="42">
        <f t="shared" si="12"/>
        <v>5</v>
      </c>
      <c r="Q110" s="46">
        <v>0.1</v>
      </c>
      <c r="R110" s="21">
        <f t="shared" si="13"/>
        <v>3.0000000000000002E-2</v>
      </c>
      <c r="S110" s="20">
        <v>0</v>
      </c>
      <c r="T110" s="20">
        <v>0</v>
      </c>
      <c r="U110" s="20">
        <v>497745497.24636793</v>
      </c>
      <c r="V110" s="20"/>
      <c r="W110" s="20"/>
      <c r="X110" s="20">
        <v>729390415.14483988</v>
      </c>
      <c r="Y110" s="48">
        <v>51558784.970550865</v>
      </c>
      <c r="Z110" s="48">
        <v>677831630.17428899</v>
      </c>
    </row>
    <row r="111" spans="2:26" x14ac:dyDescent="0.25">
      <c r="B111" s="49">
        <v>44</v>
      </c>
      <c r="C111" s="49" t="s">
        <v>136</v>
      </c>
      <c r="D111" s="42"/>
      <c r="E111" s="42" t="s">
        <v>9</v>
      </c>
      <c r="F111" s="42" t="s">
        <v>20</v>
      </c>
      <c r="G111" s="42">
        <v>1</v>
      </c>
      <c r="H111" s="44"/>
      <c r="I111" s="44"/>
      <c r="J111" s="45">
        <v>0</v>
      </c>
      <c r="K111" s="20">
        <v>0</v>
      </c>
      <c r="L111" s="20">
        <v>0</v>
      </c>
      <c r="M111" s="42">
        <v>2019</v>
      </c>
      <c r="N111" s="42">
        <v>2024</v>
      </c>
      <c r="O111" s="42">
        <v>30</v>
      </c>
      <c r="P111" s="42">
        <f t="shared" si="12"/>
        <v>5</v>
      </c>
      <c r="Q111" s="46">
        <v>0.1</v>
      </c>
      <c r="R111" s="21">
        <f t="shared" si="13"/>
        <v>3.0000000000000002E-2</v>
      </c>
      <c r="S111" s="20">
        <v>0</v>
      </c>
      <c r="T111" s="20">
        <v>0</v>
      </c>
      <c r="U111" s="20"/>
      <c r="V111" s="20"/>
      <c r="W111" s="20"/>
      <c r="X111" s="20">
        <v>497745497.24636793</v>
      </c>
      <c r="Y111" s="48">
        <v>35184384.836602628</v>
      </c>
      <c r="Z111" s="48">
        <v>462561112.4097653</v>
      </c>
    </row>
    <row r="112" spans="2:26" x14ac:dyDescent="0.25">
      <c r="B112" s="49">
        <v>45</v>
      </c>
      <c r="C112" s="49" t="s">
        <v>130</v>
      </c>
      <c r="D112" s="42"/>
      <c r="E112" s="42" t="s">
        <v>138</v>
      </c>
      <c r="F112" s="42" t="s">
        <v>138</v>
      </c>
      <c r="G112" s="42" t="s">
        <v>138</v>
      </c>
      <c r="H112" s="44"/>
      <c r="I112" s="44"/>
      <c r="J112" s="45" t="s">
        <v>138</v>
      </c>
      <c r="K112" s="20" t="s">
        <v>138</v>
      </c>
      <c r="L112" s="20" t="s">
        <v>138</v>
      </c>
      <c r="M112" s="42" t="s">
        <v>138</v>
      </c>
      <c r="N112" s="42" t="s">
        <v>138</v>
      </c>
      <c r="O112" s="42" t="s">
        <v>138</v>
      </c>
      <c r="P112" s="42" t="s">
        <v>138</v>
      </c>
      <c r="Q112" s="46" t="s">
        <v>138</v>
      </c>
      <c r="R112" s="21" t="s">
        <v>138</v>
      </c>
      <c r="S112" s="20"/>
      <c r="T112" s="20" t="s">
        <v>138</v>
      </c>
      <c r="U112" s="20"/>
      <c r="V112" s="20"/>
      <c r="W112" s="20"/>
      <c r="X112" s="20">
        <v>520973379.13194799</v>
      </c>
      <c r="Y112" s="48">
        <v>39218445.211810909</v>
      </c>
      <c r="Z112" s="48">
        <v>481754933.92013705</v>
      </c>
    </row>
    <row r="113" spans="2:28" x14ac:dyDescent="0.25">
      <c r="B113" s="49">
        <v>46</v>
      </c>
      <c r="C113" s="49" t="s">
        <v>131</v>
      </c>
      <c r="D113" s="42"/>
      <c r="E113" s="42" t="s">
        <v>138</v>
      </c>
      <c r="F113" s="42" t="s">
        <v>138</v>
      </c>
      <c r="G113" s="42" t="s">
        <v>138</v>
      </c>
      <c r="H113" s="44"/>
      <c r="I113" s="44"/>
      <c r="J113" s="45" t="s">
        <v>138</v>
      </c>
      <c r="K113" s="20" t="s">
        <v>138</v>
      </c>
      <c r="L113" s="20" t="s">
        <v>138</v>
      </c>
      <c r="M113" s="42" t="s">
        <v>138</v>
      </c>
      <c r="N113" s="42" t="s">
        <v>138</v>
      </c>
      <c r="O113" s="42" t="s">
        <v>138</v>
      </c>
      <c r="P113" s="42" t="s">
        <v>138</v>
      </c>
      <c r="Q113" s="46" t="s">
        <v>138</v>
      </c>
      <c r="R113" s="21" t="s">
        <v>138</v>
      </c>
      <c r="S113" s="20"/>
      <c r="T113" s="20" t="s">
        <v>138</v>
      </c>
      <c r="U113" s="20"/>
      <c r="V113" s="20"/>
      <c r="W113" s="20"/>
      <c r="X113" s="20">
        <v>122953038.62217443</v>
      </c>
      <c r="Y113" s="48">
        <v>8691242.9176049531</v>
      </c>
      <c r="Z113" s="48">
        <v>114261795.70456947</v>
      </c>
    </row>
    <row r="114" spans="2:28" x14ac:dyDescent="0.25">
      <c r="B114" s="42">
        <v>47</v>
      </c>
      <c r="C114" s="42" t="s">
        <v>67</v>
      </c>
      <c r="D114" s="42"/>
      <c r="E114" s="42" t="s">
        <v>10</v>
      </c>
      <c r="F114" s="42" t="s">
        <v>20</v>
      </c>
      <c r="G114" s="42">
        <v>1</v>
      </c>
      <c r="H114" s="44">
        <v>22</v>
      </c>
      <c r="I114" s="44">
        <v>12</v>
      </c>
      <c r="J114" s="45">
        <v>4</v>
      </c>
      <c r="K114" s="20">
        <f t="shared" si="10"/>
        <v>264</v>
      </c>
      <c r="L114" s="20">
        <f t="shared" si="11"/>
        <v>2840.64</v>
      </c>
      <c r="M114" s="42">
        <v>2019</v>
      </c>
      <c r="N114" s="42">
        <v>2024</v>
      </c>
      <c r="O114" s="42">
        <v>45</v>
      </c>
      <c r="P114" s="42">
        <f t="shared" si="12"/>
        <v>5</v>
      </c>
      <c r="Q114" s="46">
        <v>0.1</v>
      </c>
      <c r="R114" s="21">
        <f t="shared" si="13"/>
        <v>0.02</v>
      </c>
      <c r="S114" s="20">
        <v>1000</v>
      </c>
      <c r="T114" s="20">
        <v>1500</v>
      </c>
      <c r="U114" s="20">
        <f t="shared" si="14"/>
        <v>2840640</v>
      </c>
      <c r="V114" s="20">
        <f t="shared" si="15"/>
        <v>284064</v>
      </c>
      <c r="W114" s="20">
        <f t="shared" si="16"/>
        <v>2556576</v>
      </c>
      <c r="X114" s="47">
        <f t="shared" si="17"/>
        <v>4260960</v>
      </c>
      <c r="Y114" s="48">
        <f t="shared" si="18"/>
        <v>426096</v>
      </c>
      <c r="Z114" s="48">
        <f t="shared" si="19"/>
        <v>3834864</v>
      </c>
    </row>
    <row r="115" spans="2:28" ht="23.25" customHeight="1" x14ac:dyDescent="0.25">
      <c r="B115" s="67" t="s">
        <v>117</v>
      </c>
      <c r="C115" s="68"/>
      <c r="D115" s="68"/>
      <c r="E115" s="68"/>
      <c r="F115" s="69"/>
      <c r="G115" s="10">
        <f>SUM(G5:G114)</f>
        <v>49</v>
      </c>
      <c r="H115" s="12">
        <f>SUM(H5:H114)</f>
        <v>5526.2000000000007</v>
      </c>
      <c r="I115" s="12">
        <f>SUM(I5:I114)</f>
        <v>1999.7</v>
      </c>
      <c r="J115" s="15"/>
      <c r="K115" s="12">
        <f>SUM(K5:K114)</f>
        <v>130044.90000000008</v>
      </c>
      <c r="L115" s="12">
        <f>SUM(L5:L114)</f>
        <v>1399283.1240000001</v>
      </c>
      <c r="M115" s="13"/>
      <c r="N115" s="13"/>
      <c r="O115" s="13"/>
      <c r="P115" s="13"/>
      <c r="Q115" s="13"/>
      <c r="R115" s="13"/>
      <c r="S115" s="13"/>
      <c r="T115" s="13"/>
      <c r="U115" s="12">
        <f t="shared" ref="U115:W115" si="20">SUM(U5:U114)</f>
        <v>2276217208.2463679</v>
      </c>
      <c r="V115" s="12">
        <f t="shared" si="20"/>
        <v>151524828.42500013</v>
      </c>
      <c r="W115" s="12">
        <f t="shared" si="20"/>
        <v>1626946882.575</v>
      </c>
      <c r="X115" s="24">
        <f>SUM(X5:X114)</f>
        <v>4682372022.7453279</v>
      </c>
      <c r="Y115" s="24">
        <f t="shared" ref="Y115:Z115" si="21">SUM(Y5:Y114)</f>
        <v>373839636.35656917</v>
      </c>
      <c r="Z115" s="24">
        <f t="shared" si="21"/>
        <v>4308532386.3887606</v>
      </c>
    </row>
    <row r="116" spans="2:28" ht="20.25" customHeight="1" x14ac:dyDescent="0.25">
      <c r="B116" s="71" t="s">
        <v>114</v>
      </c>
      <c r="C116" s="72"/>
      <c r="D116" s="72"/>
      <c r="E116" s="72"/>
      <c r="F116" s="72"/>
      <c r="G116" s="72"/>
      <c r="H116" s="72"/>
      <c r="I116" s="72"/>
      <c r="J116" s="72"/>
      <c r="K116" s="72"/>
      <c r="L116" s="72"/>
      <c r="M116" s="72"/>
      <c r="N116" s="72"/>
      <c r="O116" s="72"/>
      <c r="P116" s="72"/>
      <c r="Q116" s="72"/>
      <c r="R116" s="72"/>
      <c r="S116" s="72"/>
      <c r="T116" s="72"/>
      <c r="U116" s="72"/>
      <c r="V116" s="72"/>
      <c r="W116" s="72"/>
      <c r="X116" s="72"/>
      <c r="Y116" s="72"/>
      <c r="Z116" s="72"/>
    </row>
    <row r="117" spans="2:28" ht="120" x14ac:dyDescent="0.25">
      <c r="B117" s="5" t="s">
        <v>0</v>
      </c>
      <c r="C117" s="5" t="s">
        <v>1</v>
      </c>
      <c r="D117" s="5" t="s">
        <v>2</v>
      </c>
      <c r="E117" s="5" t="s">
        <v>3</v>
      </c>
      <c r="F117" s="5" t="s">
        <v>4</v>
      </c>
      <c r="G117" s="5" t="s">
        <v>5</v>
      </c>
      <c r="H117" s="5" t="s">
        <v>100</v>
      </c>
      <c r="I117" s="5" t="s">
        <v>101</v>
      </c>
      <c r="J117" s="5" t="s">
        <v>113</v>
      </c>
      <c r="K117" s="5" t="s">
        <v>102</v>
      </c>
      <c r="L117" s="5" t="s">
        <v>103</v>
      </c>
      <c r="M117" s="5" t="s">
        <v>104</v>
      </c>
      <c r="N117" s="6" t="s">
        <v>105</v>
      </c>
      <c r="O117" s="6" t="s">
        <v>106</v>
      </c>
      <c r="P117" s="6" t="s">
        <v>107</v>
      </c>
      <c r="Q117" s="6" t="s">
        <v>108</v>
      </c>
      <c r="R117" s="8" t="s">
        <v>109</v>
      </c>
      <c r="S117" s="8" t="s">
        <v>125</v>
      </c>
      <c r="T117" s="8" t="s">
        <v>146</v>
      </c>
      <c r="U117" s="7" t="s">
        <v>110</v>
      </c>
      <c r="V117" s="7" t="s">
        <v>111</v>
      </c>
      <c r="W117" s="7" t="s">
        <v>112</v>
      </c>
      <c r="X117" s="23" t="s">
        <v>110</v>
      </c>
      <c r="Y117" s="7" t="s">
        <v>111</v>
      </c>
      <c r="Z117" s="7" t="s">
        <v>147</v>
      </c>
      <c r="AA117" s="7" t="s">
        <v>153</v>
      </c>
      <c r="AB117" s="27" t="s">
        <v>135</v>
      </c>
    </row>
    <row r="118" spans="2:28" x14ac:dyDescent="0.25">
      <c r="B118" s="43">
        <v>1</v>
      </c>
      <c r="C118" s="43" t="s">
        <v>68</v>
      </c>
      <c r="D118" s="43" t="s">
        <v>86</v>
      </c>
      <c r="E118" s="43" t="s">
        <v>9</v>
      </c>
      <c r="F118" s="43" t="s">
        <v>11</v>
      </c>
      <c r="G118" s="43">
        <v>1</v>
      </c>
      <c r="H118" s="45">
        <v>3</v>
      </c>
      <c r="I118" s="45">
        <v>3.1</v>
      </c>
      <c r="J118" s="45">
        <v>3.5</v>
      </c>
      <c r="K118" s="44">
        <f>I118*H118</f>
        <v>9.3000000000000007</v>
      </c>
      <c r="L118" s="50">
        <f t="shared" ref="L118:L163" si="22">10.76*K118</f>
        <v>100.06800000000001</v>
      </c>
      <c r="M118" s="43">
        <v>1980</v>
      </c>
      <c r="N118" s="43">
        <v>2024</v>
      </c>
      <c r="O118" s="43">
        <v>70</v>
      </c>
      <c r="P118" s="43">
        <f>N118-M118</f>
        <v>44</v>
      </c>
      <c r="Q118" s="46">
        <v>0.1</v>
      </c>
      <c r="R118" s="21">
        <f>(1-Q118)/O118</f>
        <v>1.2857142857142857E-2</v>
      </c>
      <c r="S118" s="20">
        <v>1500</v>
      </c>
      <c r="T118" s="20">
        <v>2000</v>
      </c>
      <c r="U118" s="20">
        <f>S118*L118</f>
        <v>150102.00000000003</v>
      </c>
      <c r="V118" s="20">
        <f>U118*R118*IF(P118&gt;O118,O118,P118)</f>
        <v>84914.845714285737</v>
      </c>
      <c r="W118" s="20">
        <f>U118-V118</f>
        <v>65187.154285714292</v>
      </c>
      <c r="X118" s="47">
        <f>T118*L118</f>
        <v>200136.00000000003</v>
      </c>
      <c r="Y118" s="47">
        <f>X118*R118*IF(P118&gt;O118,O118,P118)</f>
        <v>113219.79428571431</v>
      </c>
      <c r="Z118" s="48">
        <f>X118-Y118</f>
        <v>86916.205714285723</v>
      </c>
      <c r="AA118" s="81">
        <f>1.2*Z118</f>
        <v>104299.44685714286</v>
      </c>
    </row>
    <row r="119" spans="2:28" x14ac:dyDescent="0.25">
      <c r="B119" s="70">
        <v>2</v>
      </c>
      <c r="C119" s="70" t="s">
        <v>69</v>
      </c>
      <c r="D119" s="43"/>
      <c r="E119" s="43" t="s">
        <v>7</v>
      </c>
      <c r="F119" s="43" t="s">
        <v>88</v>
      </c>
      <c r="G119" s="70">
        <v>29</v>
      </c>
      <c r="H119" s="45">
        <v>22</v>
      </c>
      <c r="I119" s="45">
        <v>11.6</v>
      </c>
      <c r="J119" s="45">
        <v>3.3</v>
      </c>
      <c r="K119" s="44">
        <f>I119*H119*G119</f>
        <v>7400.7999999999993</v>
      </c>
      <c r="L119" s="50">
        <f t="shared" si="22"/>
        <v>79632.607999999993</v>
      </c>
      <c r="M119" s="43">
        <v>1980</v>
      </c>
      <c r="N119" s="43">
        <v>2024</v>
      </c>
      <c r="O119" s="43">
        <v>70</v>
      </c>
      <c r="P119" s="43">
        <f t="shared" ref="P119:P163" si="23">N119-M119</f>
        <v>44</v>
      </c>
      <c r="Q119" s="46">
        <v>0.1</v>
      </c>
      <c r="R119" s="21">
        <f t="shared" ref="R119:R163" si="24">(1-Q119)/O119</f>
        <v>1.2857142857142857E-2</v>
      </c>
      <c r="S119" s="20">
        <v>1500</v>
      </c>
      <c r="T119" s="20">
        <v>2000</v>
      </c>
      <c r="U119" s="20">
        <f t="shared" ref="U119:U163" si="25">S119*L119</f>
        <v>119448911.99999999</v>
      </c>
      <c r="V119" s="20">
        <f t="shared" ref="V119:V163" si="26">U119*R119*IF(P119&gt;O119,O119,P119)</f>
        <v>67573955.931428552</v>
      </c>
      <c r="W119" s="20">
        <f t="shared" ref="W119:W163" si="27">U119-V119</f>
        <v>51874956.068571433</v>
      </c>
      <c r="X119" s="47">
        <f t="shared" ref="X119:X163" si="28">T119*L119</f>
        <v>159265216</v>
      </c>
      <c r="Y119" s="47">
        <f t="shared" ref="Y119:Y163" si="29">X119*R119*IF(P119&gt;O119,O119,P119)</f>
        <v>90098607.908571422</v>
      </c>
      <c r="Z119" s="48">
        <f t="shared" ref="Z119:Z163" si="30">X119-Y119</f>
        <v>69166608.091428578</v>
      </c>
      <c r="AA119" s="81">
        <f t="shared" ref="AA119:AA164" si="31">1.2*Z119</f>
        <v>82999929.709714293</v>
      </c>
    </row>
    <row r="120" spans="2:28" x14ac:dyDescent="0.25">
      <c r="B120" s="70"/>
      <c r="C120" s="70"/>
      <c r="D120" s="43"/>
      <c r="E120" s="43" t="s">
        <v>8</v>
      </c>
      <c r="F120" s="43" t="s">
        <v>88</v>
      </c>
      <c r="G120" s="70"/>
      <c r="H120" s="45">
        <v>22</v>
      </c>
      <c r="I120" s="45">
        <v>11.6</v>
      </c>
      <c r="J120" s="45">
        <v>3.3</v>
      </c>
      <c r="K120" s="44">
        <f>I120*H120*29</f>
        <v>7400.7999999999993</v>
      </c>
      <c r="L120" s="50">
        <f t="shared" si="22"/>
        <v>79632.607999999993</v>
      </c>
      <c r="M120" s="43">
        <v>1980</v>
      </c>
      <c r="N120" s="43">
        <v>2024</v>
      </c>
      <c r="O120" s="43">
        <v>70</v>
      </c>
      <c r="P120" s="43">
        <f t="shared" si="23"/>
        <v>44</v>
      </c>
      <c r="Q120" s="46">
        <v>0.1</v>
      </c>
      <c r="R120" s="21">
        <f t="shared" si="24"/>
        <v>1.2857142857142857E-2</v>
      </c>
      <c r="S120" s="20">
        <v>1500</v>
      </c>
      <c r="T120" s="20">
        <v>2000</v>
      </c>
      <c r="U120" s="20">
        <f t="shared" si="25"/>
        <v>119448911.99999999</v>
      </c>
      <c r="V120" s="20">
        <f t="shared" si="26"/>
        <v>67573955.931428552</v>
      </c>
      <c r="W120" s="20">
        <f t="shared" si="27"/>
        <v>51874956.068571433</v>
      </c>
      <c r="X120" s="47">
        <f t="shared" si="28"/>
        <v>159265216</v>
      </c>
      <c r="Y120" s="47">
        <f t="shared" si="29"/>
        <v>90098607.908571422</v>
      </c>
      <c r="Z120" s="48">
        <f t="shared" si="30"/>
        <v>69166608.091428578</v>
      </c>
      <c r="AA120" s="81">
        <f t="shared" si="31"/>
        <v>82999929.709714293</v>
      </c>
    </row>
    <row r="121" spans="2:28" x14ac:dyDescent="0.25">
      <c r="B121" s="70">
        <v>3</v>
      </c>
      <c r="C121" s="70" t="s">
        <v>70</v>
      </c>
      <c r="D121" s="43"/>
      <c r="E121" s="43" t="s">
        <v>9</v>
      </c>
      <c r="F121" s="43" t="s">
        <v>88</v>
      </c>
      <c r="G121" s="70">
        <v>1</v>
      </c>
      <c r="H121" s="45">
        <v>7.3</v>
      </c>
      <c r="I121" s="45">
        <v>100.3</v>
      </c>
      <c r="J121" s="45">
        <v>3.3</v>
      </c>
      <c r="K121" s="44">
        <f t="shared" ref="K121:K163" si="32">I121*H121</f>
        <v>732.18999999999994</v>
      </c>
      <c r="L121" s="50">
        <f t="shared" si="22"/>
        <v>7878.3643999999995</v>
      </c>
      <c r="M121" s="43">
        <v>1980</v>
      </c>
      <c r="N121" s="43">
        <v>2024</v>
      </c>
      <c r="O121" s="43">
        <v>70</v>
      </c>
      <c r="P121" s="43">
        <f t="shared" si="23"/>
        <v>44</v>
      </c>
      <c r="Q121" s="46">
        <v>0.1</v>
      </c>
      <c r="R121" s="21">
        <f t="shared" si="24"/>
        <v>1.2857142857142857E-2</v>
      </c>
      <c r="S121" s="20">
        <v>1500</v>
      </c>
      <c r="T121" s="20">
        <v>2000</v>
      </c>
      <c r="U121" s="20">
        <f t="shared" si="25"/>
        <v>11817546.6</v>
      </c>
      <c r="V121" s="20">
        <f t="shared" si="26"/>
        <v>6685354.9337142846</v>
      </c>
      <c r="W121" s="20">
        <f t="shared" si="27"/>
        <v>5132191.6662857151</v>
      </c>
      <c r="X121" s="47">
        <f t="shared" si="28"/>
        <v>15756728.799999999</v>
      </c>
      <c r="Y121" s="47">
        <f t="shared" si="29"/>
        <v>8913806.5782857127</v>
      </c>
      <c r="Z121" s="48">
        <f t="shared" si="30"/>
        <v>6842922.2217142861</v>
      </c>
      <c r="AA121" s="81">
        <f t="shared" si="31"/>
        <v>8211506.6660571434</v>
      </c>
    </row>
    <row r="122" spans="2:28" x14ac:dyDescent="0.25">
      <c r="B122" s="70"/>
      <c r="C122" s="70"/>
      <c r="D122" s="43"/>
      <c r="E122" s="43" t="s">
        <v>9</v>
      </c>
      <c r="F122" s="43" t="s">
        <v>88</v>
      </c>
      <c r="G122" s="70"/>
      <c r="H122" s="45">
        <v>6.5</v>
      </c>
      <c r="I122" s="45">
        <v>49.6</v>
      </c>
      <c r="J122" s="45">
        <v>3.3</v>
      </c>
      <c r="K122" s="44">
        <f t="shared" si="32"/>
        <v>322.40000000000003</v>
      </c>
      <c r="L122" s="50">
        <f t="shared" si="22"/>
        <v>3469.0240000000003</v>
      </c>
      <c r="M122" s="43">
        <v>1980</v>
      </c>
      <c r="N122" s="43">
        <v>2024</v>
      </c>
      <c r="O122" s="43">
        <v>70</v>
      </c>
      <c r="P122" s="43">
        <f t="shared" si="23"/>
        <v>44</v>
      </c>
      <c r="Q122" s="46">
        <v>0.1</v>
      </c>
      <c r="R122" s="21">
        <f t="shared" si="24"/>
        <v>1.2857142857142857E-2</v>
      </c>
      <c r="S122" s="20">
        <v>1500</v>
      </c>
      <c r="T122" s="20">
        <v>2000</v>
      </c>
      <c r="U122" s="20">
        <f t="shared" si="25"/>
        <v>5203536.0000000009</v>
      </c>
      <c r="V122" s="20">
        <f t="shared" si="26"/>
        <v>2943714.6514285724</v>
      </c>
      <c r="W122" s="20">
        <f t="shared" si="27"/>
        <v>2259821.3485714286</v>
      </c>
      <c r="X122" s="47">
        <f t="shared" si="28"/>
        <v>6938048.0000000009</v>
      </c>
      <c r="Y122" s="47">
        <f t="shared" si="29"/>
        <v>3924952.868571429</v>
      </c>
      <c r="Z122" s="48">
        <f t="shared" si="30"/>
        <v>3013095.1314285719</v>
      </c>
      <c r="AA122" s="81">
        <f t="shared" si="31"/>
        <v>3615714.1577142864</v>
      </c>
    </row>
    <row r="123" spans="2:28" x14ac:dyDescent="0.25">
      <c r="B123" s="70"/>
      <c r="C123" s="70"/>
      <c r="D123" s="43"/>
      <c r="E123" s="43" t="s">
        <v>9</v>
      </c>
      <c r="F123" s="43" t="s">
        <v>88</v>
      </c>
      <c r="G123" s="70"/>
      <c r="H123" s="45">
        <v>7.3</v>
      </c>
      <c r="I123" s="45">
        <v>100.3</v>
      </c>
      <c r="J123" s="45">
        <v>3.3</v>
      </c>
      <c r="K123" s="44">
        <f t="shared" si="32"/>
        <v>732.18999999999994</v>
      </c>
      <c r="L123" s="50">
        <f t="shared" si="22"/>
        <v>7878.3643999999995</v>
      </c>
      <c r="M123" s="43">
        <v>1980</v>
      </c>
      <c r="N123" s="43">
        <v>2024</v>
      </c>
      <c r="O123" s="43">
        <v>70</v>
      </c>
      <c r="P123" s="43">
        <f t="shared" si="23"/>
        <v>44</v>
      </c>
      <c r="Q123" s="46">
        <v>0.1</v>
      </c>
      <c r="R123" s="21">
        <f t="shared" si="24"/>
        <v>1.2857142857142857E-2</v>
      </c>
      <c r="S123" s="20">
        <v>1500</v>
      </c>
      <c r="T123" s="20">
        <v>2000</v>
      </c>
      <c r="U123" s="20">
        <f t="shared" si="25"/>
        <v>11817546.6</v>
      </c>
      <c r="V123" s="20">
        <f t="shared" si="26"/>
        <v>6685354.9337142846</v>
      </c>
      <c r="W123" s="20">
        <f t="shared" si="27"/>
        <v>5132191.6662857151</v>
      </c>
      <c r="X123" s="47">
        <f t="shared" si="28"/>
        <v>15756728.799999999</v>
      </c>
      <c r="Y123" s="47">
        <f t="shared" si="29"/>
        <v>8913806.5782857127</v>
      </c>
      <c r="Z123" s="48">
        <f t="shared" si="30"/>
        <v>6842922.2217142861</v>
      </c>
      <c r="AA123" s="81">
        <f t="shared" si="31"/>
        <v>8211506.6660571434</v>
      </c>
    </row>
    <row r="124" spans="2:28" x14ac:dyDescent="0.25">
      <c r="B124" s="43">
        <v>4</v>
      </c>
      <c r="C124" s="43" t="s">
        <v>71</v>
      </c>
      <c r="D124" s="43"/>
      <c r="E124" s="43" t="s">
        <v>7</v>
      </c>
      <c r="F124" s="43" t="s">
        <v>88</v>
      </c>
      <c r="G124" s="70">
        <v>20</v>
      </c>
      <c r="H124" s="45">
        <v>15.4</v>
      </c>
      <c r="I124" s="45">
        <v>12.6</v>
      </c>
      <c r="J124" s="45">
        <v>3.3</v>
      </c>
      <c r="K124" s="44">
        <f>I124*H124*20</f>
        <v>3880.7999999999997</v>
      </c>
      <c r="L124" s="50">
        <f t="shared" si="22"/>
        <v>41757.407999999996</v>
      </c>
      <c r="M124" s="43">
        <v>1980</v>
      </c>
      <c r="N124" s="43">
        <v>2024</v>
      </c>
      <c r="O124" s="43">
        <v>70</v>
      </c>
      <c r="P124" s="43">
        <f t="shared" si="23"/>
        <v>44</v>
      </c>
      <c r="Q124" s="46">
        <v>0.1</v>
      </c>
      <c r="R124" s="21">
        <f t="shared" si="24"/>
        <v>1.2857142857142857E-2</v>
      </c>
      <c r="S124" s="20">
        <v>1500</v>
      </c>
      <c r="T124" s="20">
        <v>2000</v>
      </c>
      <c r="U124" s="20">
        <f t="shared" si="25"/>
        <v>62636111.999999993</v>
      </c>
      <c r="V124" s="20">
        <f t="shared" si="26"/>
        <v>35434143.359999999</v>
      </c>
      <c r="W124" s="20">
        <f t="shared" si="27"/>
        <v>27201968.639999993</v>
      </c>
      <c r="X124" s="47">
        <f t="shared" si="28"/>
        <v>83514815.999999985</v>
      </c>
      <c r="Y124" s="47">
        <f t="shared" si="29"/>
        <v>47245524.479999989</v>
      </c>
      <c r="Z124" s="48">
        <f t="shared" si="30"/>
        <v>36269291.519999996</v>
      </c>
      <c r="AA124" s="81">
        <f t="shared" si="31"/>
        <v>43523149.823999994</v>
      </c>
    </row>
    <row r="125" spans="2:28" x14ac:dyDescent="0.25">
      <c r="B125" s="43">
        <v>5</v>
      </c>
      <c r="C125" s="43" t="s">
        <v>72</v>
      </c>
      <c r="D125" s="43"/>
      <c r="E125" s="43" t="s">
        <v>9</v>
      </c>
      <c r="F125" s="43" t="s">
        <v>88</v>
      </c>
      <c r="G125" s="70"/>
      <c r="H125" s="45">
        <v>6.4</v>
      </c>
      <c r="I125" s="45">
        <v>4.5999999999999996</v>
      </c>
      <c r="J125" s="45">
        <v>3.3</v>
      </c>
      <c r="K125" s="44">
        <f t="shared" ref="K125:K126" si="33">I125*H125*20</f>
        <v>588.79999999999995</v>
      </c>
      <c r="L125" s="50">
        <f t="shared" si="22"/>
        <v>6335.4879999999994</v>
      </c>
      <c r="M125" s="43">
        <v>1980</v>
      </c>
      <c r="N125" s="43">
        <v>2024</v>
      </c>
      <c r="O125" s="43">
        <v>70</v>
      </c>
      <c r="P125" s="43">
        <f t="shared" si="23"/>
        <v>44</v>
      </c>
      <c r="Q125" s="46">
        <v>0.1</v>
      </c>
      <c r="R125" s="21">
        <f t="shared" si="24"/>
        <v>1.2857142857142857E-2</v>
      </c>
      <c r="S125" s="20">
        <v>1500</v>
      </c>
      <c r="T125" s="20">
        <v>2000</v>
      </c>
      <c r="U125" s="20">
        <f t="shared" si="25"/>
        <v>9503231.9999999981</v>
      </c>
      <c r="V125" s="20">
        <f t="shared" si="26"/>
        <v>5376114.1028571418</v>
      </c>
      <c r="W125" s="20">
        <f t="shared" si="27"/>
        <v>4127117.8971428564</v>
      </c>
      <c r="X125" s="47">
        <f t="shared" si="28"/>
        <v>12670975.999999998</v>
      </c>
      <c r="Y125" s="47">
        <f t="shared" si="29"/>
        <v>7168152.1371428557</v>
      </c>
      <c r="Z125" s="48">
        <f t="shared" si="30"/>
        <v>5502823.8628571425</v>
      </c>
      <c r="AA125" s="81">
        <f t="shared" si="31"/>
        <v>6603388.6354285711</v>
      </c>
    </row>
    <row r="126" spans="2:28" x14ac:dyDescent="0.25">
      <c r="B126" s="43">
        <v>6</v>
      </c>
      <c r="C126" s="43" t="s">
        <v>73</v>
      </c>
      <c r="D126" s="43"/>
      <c r="E126" s="43" t="s">
        <v>9</v>
      </c>
      <c r="F126" s="43" t="s">
        <v>88</v>
      </c>
      <c r="G126" s="70"/>
      <c r="H126" s="45">
        <v>7</v>
      </c>
      <c r="I126" s="45">
        <v>3.2</v>
      </c>
      <c r="J126" s="45">
        <v>3.3</v>
      </c>
      <c r="K126" s="44">
        <f t="shared" si="33"/>
        <v>448.00000000000006</v>
      </c>
      <c r="L126" s="50">
        <f t="shared" si="22"/>
        <v>4820.4800000000005</v>
      </c>
      <c r="M126" s="43">
        <v>1980</v>
      </c>
      <c r="N126" s="43">
        <v>2024</v>
      </c>
      <c r="O126" s="43">
        <v>70</v>
      </c>
      <c r="P126" s="43">
        <f t="shared" si="23"/>
        <v>44</v>
      </c>
      <c r="Q126" s="46">
        <v>0.1</v>
      </c>
      <c r="R126" s="21">
        <f t="shared" si="24"/>
        <v>1.2857142857142857E-2</v>
      </c>
      <c r="S126" s="20">
        <v>1500</v>
      </c>
      <c r="T126" s="20">
        <v>2000</v>
      </c>
      <c r="U126" s="20">
        <f t="shared" si="25"/>
        <v>7230720.0000000009</v>
      </c>
      <c r="V126" s="20">
        <f t="shared" si="26"/>
        <v>4090521.6000000006</v>
      </c>
      <c r="W126" s="20">
        <f t="shared" si="27"/>
        <v>3140198.4000000004</v>
      </c>
      <c r="X126" s="47">
        <f t="shared" si="28"/>
        <v>9640960.0000000019</v>
      </c>
      <c r="Y126" s="47">
        <f t="shared" si="29"/>
        <v>5454028.8000000007</v>
      </c>
      <c r="Z126" s="48">
        <f t="shared" si="30"/>
        <v>4186931.2000000011</v>
      </c>
      <c r="AA126" s="81">
        <f t="shared" si="31"/>
        <v>5024317.4400000013</v>
      </c>
    </row>
    <row r="127" spans="2:28" x14ac:dyDescent="0.25">
      <c r="B127" s="70">
        <v>7</v>
      </c>
      <c r="C127" s="70" t="s">
        <v>74</v>
      </c>
      <c r="D127" s="43"/>
      <c r="E127" s="43" t="s">
        <v>87</v>
      </c>
      <c r="F127" s="43" t="s">
        <v>88</v>
      </c>
      <c r="G127" s="70">
        <v>1</v>
      </c>
      <c r="H127" s="45">
        <v>11.5</v>
      </c>
      <c r="I127" s="45">
        <v>7.2</v>
      </c>
      <c r="J127" s="45">
        <v>3.3</v>
      </c>
      <c r="K127" s="44">
        <f t="shared" si="32"/>
        <v>82.8</v>
      </c>
      <c r="L127" s="50">
        <f t="shared" si="22"/>
        <v>890.928</v>
      </c>
      <c r="M127" s="43">
        <v>1980</v>
      </c>
      <c r="N127" s="43">
        <v>2024</v>
      </c>
      <c r="O127" s="43">
        <v>70</v>
      </c>
      <c r="P127" s="43">
        <f t="shared" si="23"/>
        <v>44</v>
      </c>
      <c r="Q127" s="46">
        <v>0.1</v>
      </c>
      <c r="R127" s="21">
        <f t="shared" si="24"/>
        <v>1.2857142857142857E-2</v>
      </c>
      <c r="S127" s="20">
        <v>1600</v>
      </c>
      <c r="T127" s="20">
        <v>2200</v>
      </c>
      <c r="U127" s="20">
        <f t="shared" si="25"/>
        <v>1425484.8</v>
      </c>
      <c r="V127" s="20">
        <f t="shared" si="26"/>
        <v>806417.11542857136</v>
      </c>
      <c r="W127" s="20">
        <f t="shared" si="27"/>
        <v>619067.68457142869</v>
      </c>
      <c r="X127" s="47">
        <f t="shared" si="28"/>
        <v>1960041.6</v>
      </c>
      <c r="Y127" s="47">
        <f t="shared" si="29"/>
        <v>1108823.5337142858</v>
      </c>
      <c r="Z127" s="48">
        <f t="shared" si="30"/>
        <v>851218.06628571427</v>
      </c>
      <c r="AA127" s="81">
        <f t="shared" si="31"/>
        <v>1021461.6795428571</v>
      </c>
    </row>
    <row r="128" spans="2:28" x14ac:dyDescent="0.25">
      <c r="B128" s="70"/>
      <c r="C128" s="70"/>
      <c r="D128" s="43"/>
      <c r="E128" s="43" t="s">
        <v>87</v>
      </c>
      <c r="F128" s="43" t="s">
        <v>88</v>
      </c>
      <c r="G128" s="70"/>
      <c r="H128" s="45">
        <v>17.5</v>
      </c>
      <c r="I128" s="45">
        <v>7.3</v>
      </c>
      <c r="J128" s="45">
        <v>3.3</v>
      </c>
      <c r="K128" s="44">
        <f t="shared" si="32"/>
        <v>127.75</v>
      </c>
      <c r="L128" s="50">
        <f t="shared" si="22"/>
        <v>1374.59</v>
      </c>
      <c r="M128" s="43">
        <v>1980</v>
      </c>
      <c r="N128" s="43">
        <v>2024</v>
      </c>
      <c r="O128" s="43">
        <v>70</v>
      </c>
      <c r="P128" s="43">
        <f t="shared" si="23"/>
        <v>44</v>
      </c>
      <c r="Q128" s="46">
        <v>0.1</v>
      </c>
      <c r="R128" s="21">
        <f t="shared" si="24"/>
        <v>1.2857142857142857E-2</v>
      </c>
      <c r="S128" s="20">
        <v>1600</v>
      </c>
      <c r="T128" s="20">
        <v>2200</v>
      </c>
      <c r="U128" s="20">
        <f t="shared" si="25"/>
        <v>2199344</v>
      </c>
      <c r="V128" s="20">
        <f t="shared" si="26"/>
        <v>1244200.3199999998</v>
      </c>
      <c r="W128" s="20">
        <f t="shared" si="27"/>
        <v>955143.68000000017</v>
      </c>
      <c r="X128" s="47">
        <f t="shared" si="28"/>
        <v>3024098</v>
      </c>
      <c r="Y128" s="47">
        <f t="shared" si="29"/>
        <v>1710775.4400000002</v>
      </c>
      <c r="Z128" s="48">
        <f t="shared" si="30"/>
        <v>1313322.5599999998</v>
      </c>
      <c r="AA128" s="81">
        <f t="shared" si="31"/>
        <v>1575987.0719999997</v>
      </c>
    </row>
    <row r="129" spans="2:27" x14ac:dyDescent="0.25">
      <c r="B129" s="43">
        <v>8</v>
      </c>
      <c r="C129" s="43" t="s">
        <v>75</v>
      </c>
      <c r="D129" s="43"/>
      <c r="E129" s="43" t="s">
        <v>9</v>
      </c>
      <c r="F129" s="43" t="s">
        <v>88</v>
      </c>
      <c r="G129" s="70"/>
      <c r="H129" s="45">
        <v>6.5</v>
      </c>
      <c r="I129" s="45">
        <v>3.8</v>
      </c>
      <c r="J129" s="45">
        <v>3.3</v>
      </c>
      <c r="K129" s="44">
        <f t="shared" si="32"/>
        <v>24.7</v>
      </c>
      <c r="L129" s="50">
        <f t="shared" si="22"/>
        <v>265.77199999999999</v>
      </c>
      <c r="M129" s="43">
        <v>1980</v>
      </c>
      <c r="N129" s="43">
        <v>2024</v>
      </c>
      <c r="O129" s="43">
        <v>70</v>
      </c>
      <c r="P129" s="43">
        <f t="shared" si="23"/>
        <v>44</v>
      </c>
      <c r="Q129" s="46">
        <v>0.1</v>
      </c>
      <c r="R129" s="21">
        <f t="shared" si="24"/>
        <v>1.2857142857142857E-2</v>
      </c>
      <c r="S129" s="20">
        <v>1500</v>
      </c>
      <c r="T129" s="20">
        <v>2000</v>
      </c>
      <c r="U129" s="20">
        <f t="shared" si="25"/>
        <v>398658</v>
      </c>
      <c r="V129" s="20">
        <f t="shared" si="26"/>
        <v>225526.5257142857</v>
      </c>
      <c r="W129" s="20">
        <f t="shared" si="27"/>
        <v>173131.4742857143</v>
      </c>
      <c r="X129" s="47">
        <f t="shared" si="28"/>
        <v>531544</v>
      </c>
      <c r="Y129" s="47">
        <f t="shared" si="29"/>
        <v>300702.03428571427</v>
      </c>
      <c r="Z129" s="48">
        <f t="shared" si="30"/>
        <v>230841.96571428573</v>
      </c>
      <c r="AA129" s="81">
        <f t="shared" si="31"/>
        <v>277010.35885714286</v>
      </c>
    </row>
    <row r="130" spans="2:27" x14ac:dyDescent="0.25">
      <c r="B130" s="43">
        <v>9</v>
      </c>
      <c r="C130" s="43" t="s">
        <v>76</v>
      </c>
      <c r="D130" s="43"/>
      <c r="E130" s="43" t="s">
        <v>9</v>
      </c>
      <c r="F130" s="43" t="s">
        <v>88</v>
      </c>
      <c r="G130" s="70"/>
      <c r="H130" s="45">
        <v>6.7</v>
      </c>
      <c r="I130" s="45">
        <v>3.5</v>
      </c>
      <c r="J130" s="45">
        <v>3.3</v>
      </c>
      <c r="K130" s="44">
        <f t="shared" si="32"/>
        <v>23.45</v>
      </c>
      <c r="L130" s="50">
        <f t="shared" si="22"/>
        <v>252.32199999999997</v>
      </c>
      <c r="M130" s="43">
        <v>1980</v>
      </c>
      <c r="N130" s="43">
        <v>2024</v>
      </c>
      <c r="O130" s="43">
        <v>70</v>
      </c>
      <c r="P130" s="43">
        <f t="shared" si="23"/>
        <v>44</v>
      </c>
      <c r="Q130" s="46">
        <v>0.1</v>
      </c>
      <c r="R130" s="21">
        <f t="shared" si="24"/>
        <v>1.2857142857142857E-2</v>
      </c>
      <c r="S130" s="20">
        <v>1500</v>
      </c>
      <c r="T130" s="20">
        <v>2000</v>
      </c>
      <c r="U130" s="20">
        <f t="shared" si="25"/>
        <v>378482.99999999994</v>
      </c>
      <c r="V130" s="20">
        <f t="shared" si="26"/>
        <v>214113.23999999996</v>
      </c>
      <c r="W130" s="20">
        <f t="shared" si="27"/>
        <v>164369.75999999998</v>
      </c>
      <c r="X130" s="47">
        <f t="shared" si="28"/>
        <v>504643.99999999994</v>
      </c>
      <c r="Y130" s="47">
        <f t="shared" si="29"/>
        <v>285484.31999999995</v>
      </c>
      <c r="Z130" s="48">
        <f t="shared" si="30"/>
        <v>219159.67999999999</v>
      </c>
      <c r="AA130" s="81">
        <f t="shared" si="31"/>
        <v>262991.61599999998</v>
      </c>
    </row>
    <row r="131" spans="2:27" x14ac:dyDescent="0.25">
      <c r="B131" s="43">
        <v>10</v>
      </c>
      <c r="C131" s="43" t="s">
        <v>77</v>
      </c>
      <c r="D131" s="43"/>
      <c r="E131" s="43" t="s">
        <v>9</v>
      </c>
      <c r="F131" s="43" t="s">
        <v>88</v>
      </c>
      <c r="G131" s="70"/>
      <c r="H131" s="45">
        <v>2.9</v>
      </c>
      <c r="I131" s="45">
        <v>2.7</v>
      </c>
      <c r="J131" s="45">
        <v>3.3</v>
      </c>
      <c r="K131" s="44">
        <f t="shared" si="32"/>
        <v>7.83</v>
      </c>
      <c r="L131" s="50">
        <f t="shared" si="22"/>
        <v>84.250799999999998</v>
      </c>
      <c r="M131" s="43">
        <v>1980</v>
      </c>
      <c r="N131" s="43">
        <v>2024</v>
      </c>
      <c r="O131" s="43">
        <v>70</v>
      </c>
      <c r="P131" s="43">
        <f t="shared" si="23"/>
        <v>44</v>
      </c>
      <c r="Q131" s="46">
        <v>0.1</v>
      </c>
      <c r="R131" s="21">
        <f t="shared" si="24"/>
        <v>1.2857142857142857E-2</v>
      </c>
      <c r="S131" s="20">
        <v>1500</v>
      </c>
      <c r="T131" s="20">
        <v>2000</v>
      </c>
      <c r="U131" s="20">
        <f t="shared" si="25"/>
        <v>126376.2</v>
      </c>
      <c r="V131" s="20">
        <f t="shared" si="26"/>
        <v>71492.821714285717</v>
      </c>
      <c r="W131" s="20">
        <f t="shared" si="27"/>
        <v>54883.37828571428</v>
      </c>
      <c r="X131" s="47">
        <f t="shared" si="28"/>
        <v>168501.6</v>
      </c>
      <c r="Y131" s="47">
        <f t="shared" si="29"/>
        <v>95323.762285714285</v>
      </c>
      <c r="Z131" s="48">
        <f t="shared" si="30"/>
        <v>73177.837714285721</v>
      </c>
      <c r="AA131" s="81">
        <f t="shared" si="31"/>
        <v>87813.405257142862</v>
      </c>
    </row>
    <row r="132" spans="2:27" x14ac:dyDescent="0.25">
      <c r="B132" s="43">
        <v>11</v>
      </c>
      <c r="C132" s="43" t="s">
        <v>78</v>
      </c>
      <c r="D132" s="43"/>
      <c r="E132" s="43" t="s">
        <v>87</v>
      </c>
      <c r="F132" s="43" t="s">
        <v>88</v>
      </c>
      <c r="G132" s="70">
        <v>1</v>
      </c>
      <c r="H132" s="45">
        <v>48.9</v>
      </c>
      <c r="I132" s="45">
        <v>18.600000000000001</v>
      </c>
      <c r="J132" s="45">
        <v>3.3</v>
      </c>
      <c r="K132" s="44">
        <f t="shared" si="32"/>
        <v>909.54000000000008</v>
      </c>
      <c r="L132" s="50">
        <f t="shared" si="22"/>
        <v>9786.6504000000004</v>
      </c>
      <c r="M132" s="43">
        <v>1980</v>
      </c>
      <c r="N132" s="43">
        <v>2024</v>
      </c>
      <c r="O132" s="43">
        <v>70</v>
      </c>
      <c r="P132" s="43">
        <f t="shared" si="23"/>
        <v>44</v>
      </c>
      <c r="Q132" s="46">
        <v>0.1</v>
      </c>
      <c r="R132" s="21">
        <f t="shared" si="24"/>
        <v>1.2857142857142857E-2</v>
      </c>
      <c r="S132" s="20">
        <v>1500</v>
      </c>
      <c r="T132" s="20">
        <v>2200</v>
      </c>
      <c r="U132" s="20">
        <f t="shared" si="25"/>
        <v>14679975.600000001</v>
      </c>
      <c r="V132" s="20">
        <f t="shared" si="26"/>
        <v>8304671.9108571438</v>
      </c>
      <c r="W132" s="20">
        <f t="shared" si="27"/>
        <v>6375303.6891428577</v>
      </c>
      <c r="X132" s="47">
        <f t="shared" si="28"/>
        <v>21530630.880000003</v>
      </c>
      <c r="Y132" s="47">
        <f t="shared" si="29"/>
        <v>12180185.469257144</v>
      </c>
      <c r="Z132" s="48">
        <f t="shared" si="30"/>
        <v>9350445.4107428584</v>
      </c>
      <c r="AA132" s="81">
        <f t="shared" si="31"/>
        <v>11220534.492891429</v>
      </c>
    </row>
    <row r="133" spans="2:27" x14ac:dyDescent="0.25">
      <c r="B133" s="43">
        <v>12</v>
      </c>
      <c r="C133" s="43" t="s">
        <v>79</v>
      </c>
      <c r="D133" s="43"/>
      <c r="E133" s="43" t="s">
        <v>9</v>
      </c>
      <c r="F133" s="43" t="s">
        <v>88</v>
      </c>
      <c r="G133" s="70"/>
      <c r="H133" s="45">
        <v>3.9</v>
      </c>
      <c r="I133" s="45">
        <v>3.1</v>
      </c>
      <c r="J133" s="45">
        <v>3.3</v>
      </c>
      <c r="K133" s="44">
        <f t="shared" si="32"/>
        <v>12.09</v>
      </c>
      <c r="L133" s="50">
        <f t="shared" si="22"/>
        <v>130.08840000000001</v>
      </c>
      <c r="M133" s="43">
        <v>1980</v>
      </c>
      <c r="N133" s="43">
        <v>2024</v>
      </c>
      <c r="O133" s="43">
        <v>70</v>
      </c>
      <c r="P133" s="43">
        <f t="shared" si="23"/>
        <v>44</v>
      </c>
      <c r="Q133" s="46">
        <v>0.1</v>
      </c>
      <c r="R133" s="21">
        <f t="shared" si="24"/>
        <v>1.2857142857142857E-2</v>
      </c>
      <c r="S133" s="20">
        <v>1600</v>
      </c>
      <c r="T133" s="20">
        <v>2200</v>
      </c>
      <c r="U133" s="20">
        <f t="shared" si="25"/>
        <v>208141.44</v>
      </c>
      <c r="V133" s="20">
        <f t="shared" si="26"/>
        <v>117748.58605714285</v>
      </c>
      <c r="W133" s="20">
        <f t="shared" si="27"/>
        <v>90392.853942857153</v>
      </c>
      <c r="X133" s="47">
        <f t="shared" si="28"/>
        <v>286194.48000000004</v>
      </c>
      <c r="Y133" s="47">
        <f t="shared" si="29"/>
        <v>161904.30582857147</v>
      </c>
      <c r="Z133" s="48">
        <f t="shared" si="30"/>
        <v>124290.17417142857</v>
      </c>
      <c r="AA133" s="81">
        <f t="shared" si="31"/>
        <v>149148.20900571428</v>
      </c>
    </row>
    <row r="134" spans="2:27" x14ac:dyDescent="0.25">
      <c r="B134" s="70">
        <v>13</v>
      </c>
      <c r="C134" s="70" t="s">
        <v>80</v>
      </c>
      <c r="D134" s="43"/>
      <c r="E134" s="43" t="s">
        <v>87</v>
      </c>
      <c r="F134" s="43" t="s">
        <v>88</v>
      </c>
      <c r="G134" s="43">
        <v>1</v>
      </c>
      <c r="H134" s="45">
        <v>11.5</v>
      </c>
      <c r="I134" s="45">
        <v>7.2</v>
      </c>
      <c r="J134" s="45">
        <v>3.3</v>
      </c>
      <c r="K134" s="44">
        <f t="shared" si="32"/>
        <v>82.8</v>
      </c>
      <c r="L134" s="50">
        <f t="shared" si="22"/>
        <v>890.928</v>
      </c>
      <c r="M134" s="43">
        <v>1980</v>
      </c>
      <c r="N134" s="43">
        <v>2024</v>
      </c>
      <c r="O134" s="43">
        <v>70</v>
      </c>
      <c r="P134" s="43">
        <f t="shared" si="23"/>
        <v>44</v>
      </c>
      <c r="Q134" s="46">
        <v>0.1</v>
      </c>
      <c r="R134" s="21">
        <f t="shared" si="24"/>
        <v>1.2857142857142857E-2</v>
      </c>
      <c r="S134" s="20">
        <v>1600</v>
      </c>
      <c r="T134" s="20">
        <v>2200</v>
      </c>
      <c r="U134" s="20">
        <f t="shared" si="25"/>
        <v>1425484.8</v>
      </c>
      <c r="V134" s="20">
        <f t="shared" si="26"/>
        <v>806417.11542857136</v>
      </c>
      <c r="W134" s="20">
        <f t="shared" si="27"/>
        <v>619067.68457142869</v>
      </c>
      <c r="X134" s="47">
        <f t="shared" si="28"/>
        <v>1960041.6</v>
      </c>
      <c r="Y134" s="47">
        <f t="shared" si="29"/>
        <v>1108823.5337142858</v>
      </c>
      <c r="Z134" s="48">
        <f t="shared" si="30"/>
        <v>851218.06628571427</v>
      </c>
      <c r="AA134" s="81">
        <f t="shared" si="31"/>
        <v>1021461.6795428571</v>
      </c>
    </row>
    <row r="135" spans="2:27" x14ac:dyDescent="0.25">
      <c r="B135" s="70"/>
      <c r="C135" s="70"/>
      <c r="D135" s="43"/>
      <c r="E135" s="43" t="s">
        <v>87</v>
      </c>
      <c r="F135" s="43" t="s">
        <v>88</v>
      </c>
      <c r="G135" s="43">
        <v>1</v>
      </c>
      <c r="H135" s="45">
        <v>17.2</v>
      </c>
      <c r="I135" s="45">
        <v>7.3</v>
      </c>
      <c r="J135" s="45">
        <v>3.3</v>
      </c>
      <c r="K135" s="44">
        <f t="shared" si="32"/>
        <v>125.55999999999999</v>
      </c>
      <c r="L135" s="50">
        <f t="shared" si="22"/>
        <v>1351.0255999999999</v>
      </c>
      <c r="M135" s="43">
        <v>1980</v>
      </c>
      <c r="N135" s="43">
        <v>2024</v>
      </c>
      <c r="O135" s="43">
        <v>70</v>
      </c>
      <c r="P135" s="43">
        <f t="shared" si="23"/>
        <v>44</v>
      </c>
      <c r="Q135" s="46">
        <v>0.1</v>
      </c>
      <c r="R135" s="21">
        <f t="shared" si="24"/>
        <v>1.2857142857142857E-2</v>
      </c>
      <c r="S135" s="20">
        <v>1600</v>
      </c>
      <c r="T135" s="20">
        <v>2200</v>
      </c>
      <c r="U135" s="20">
        <f t="shared" si="25"/>
        <v>2161640.96</v>
      </c>
      <c r="V135" s="20">
        <f t="shared" si="26"/>
        <v>1222871.1716571429</v>
      </c>
      <c r="W135" s="20">
        <f t="shared" si="27"/>
        <v>938769.78834285703</v>
      </c>
      <c r="X135" s="47">
        <f t="shared" si="28"/>
        <v>2972256.32</v>
      </c>
      <c r="Y135" s="47">
        <f t="shared" si="29"/>
        <v>1681447.8610285711</v>
      </c>
      <c r="Z135" s="48">
        <f t="shared" si="30"/>
        <v>1290808.4589714287</v>
      </c>
      <c r="AA135" s="81">
        <f t="shared" si="31"/>
        <v>1548970.1507657145</v>
      </c>
    </row>
    <row r="136" spans="2:27" x14ac:dyDescent="0.25">
      <c r="B136" s="43">
        <v>14</v>
      </c>
      <c r="C136" s="43" t="s">
        <v>81</v>
      </c>
      <c r="D136" s="43"/>
      <c r="E136" s="43" t="s">
        <v>9</v>
      </c>
      <c r="F136" s="43" t="s">
        <v>88</v>
      </c>
      <c r="G136" s="43">
        <v>1</v>
      </c>
      <c r="H136" s="45">
        <v>6.5</v>
      </c>
      <c r="I136" s="45">
        <v>3.8</v>
      </c>
      <c r="J136" s="45">
        <v>3.2</v>
      </c>
      <c r="K136" s="44">
        <f t="shared" si="32"/>
        <v>24.7</v>
      </c>
      <c r="L136" s="50">
        <f t="shared" si="22"/>
        <v>265.77199999999999</v>
      </c>
      <c r="M136" s="43">
        <v>1980</v>
      </c>
      <c r="N136" s="43">
        <v>2024</v>
      </c>
      <c r="O136" s="43">
        <v>70</v>
      </c>
      <c r="P136" s="43">
        <f t="shared" si="23"/>
        <v>44</v>
      </c>
      <c r="Q136" s="46">
        <v>0.1</v>
      </c>
      <c r="R136" s="21">
        <f t="shared" si="24"/>
        <v>1.2857142857142857E-2</v>
      </c>
      <c r="S136" s="20">
        <v>1600</v>
      </c>
      <c r="T136" s="20">
        <v>2200</v>
      </c>
      <c r="U136" s="20">
        <f t="shared" si="25"/>
        <v>425235.20000000001</v>
      </c>
      <c r="V136" s="20">
        <f t="shared" si="26"/>
        <v>240561.62742857143</v>
      </c>
      <c r="W136" s="20">
        <f t="shared" si="27"/>
        <v>184673.57257142858</v>
      </c>
      <c r="X136" s="47">
        <f t="shared" si="28"/>
        <v>584698.4</v>
      </c>
      <c r="Y136" s="47">
        <f t="shared" si="29"/>
        <v>330772.23771428573</v>
      </c>
      <c r="Z136" s="48">
        <f t="shared" si="30"/>
        <v>253926.16228571429</v>
      </c>
      <c r="AA136" s="81">
        <f t="shared" si="31"/>
        <v>304711.39474285714</v>
      </c>
    </row>
    <row r="137" spans="2:27" x14ac:dyDescent="0.25">
      <c r="B137" s="43">
        <v>15</v>
      </c>
      <c r="C137" s="43" t="s">
        <v>82</v>
      </c>
      <c r="D137" s="43"/>
      <c r="E137" s="43" t="s">
        <v>9</v>
      </c>
      <c r="F137" s="43" t="s">
        <v>88</v>
      </c>
      <c r="G137" s="43">
        <v>1</v>
      </c>
      <c r="H137" s="45">
        <v>6.7</v>
      </c>
      <c r="I137" s="45">
        <v>3.5</v>
      </c>
      <c r="J137" s="45">
        <v>3.2</v>
      </c>
      <c r="K137" s="44">
        <f t="shared" si="32"/>
        <v>23.45</v>
      </c>
      <c r="L137" s="50">
        <f t="shared" si="22"/>
        <v>252.32199999999997</v>
      </c>
      <c r="M137" s="43">
        <v>1980</v>
      </c>
      <c r="N137" s="43">
        <v>2024</v>
      </c>
      <c r="O137" s="43">
        <v>70</v>
      </c>
      <c r="P137" s="43">
        <f t="shared" si="23"/>
        <v>44</v>
      </c>
      <c r="Q137" s="46">
        <v>0.1</v>
      </c>
      <c r="R137" s="21">
        <f t="shared" si="24"/>
        <v>1.2857142857142857E-2</v>
      </c>
      <c r="S137" s="20">
        <v>1500</v>
      </c>
      <c r="T137" s="20">
        <v>2000</v>
      </c>
      <c r="U137" s="20">
        <f t="shared" si="25"/>
        <v>378482.99999999994</v>
      </c>
      <c r="V137" s="20">
        <f t="shared" si="26"/>
        <v>214113.23999999996</v>
      </c>
      <c r="W137" s="20">
        <f t="shared" si="27"/>
        <v>164369.75999999998</v>
      </c>
      <c r="X137" s="47">
        <f t="shared" si="28"/>
        <v>504643.99999999994</v>
      </c>
      <c r="Y137" s="47">
        <f t="shared" si="29"/>
        <v>285484.31999999995</v>
      </c>
      <c r="Z137" s="48">
        <f t="shared" si="30"/>
        <v>219159.67999999999</v>
      </c>
      <c r="AA137" s="81">
        <f t="shared" si="31"/>
        <v>262991.61599999998</v>
      </c>
    </row>
    <row r="138" spans="2:27" x14ac:dyDescent="0.25">
      <c r="B138" s="43">
        <v>16</v>
      </c>
      <c r="C138" s="43" t="s">
        <v>83</v>
      </c>
      <c r="D138" s="43"/>
      <c r="E138" s="43" t="s">
        <v>9</v>
      </c>
      <c r="F138" s="43" t="s">
        <v>88</v>
      </c>
      <c r="G138" s="43">
        <v>1</v>
      </c>
      <c r="H138" s="45">
        <v>2.9</v>
      </c>
      <c r="I138" s="45">
        <v>2.7</v>
      </c>
      <c r="J138" s="45">
        <v>3.2</v>
      </c>
      <c r="K138" s="44">
        <f t="shared" si="32"/>
        <v>7.83</v>
      </c>
      <c r="L138" s="50">
        <f t="shared" si="22"/>
        <v>84.250799999999998</v>
      </c>
      <c r="M138" s="43">
        <v>1980</v>
      </c>
      <c r="N138" s="43">
        <v>2024</v>
      </c>
      <c r="O138" s="43">
        <v>70</v>
      </c>
      <c r="P138" s="43">
        <f t="shared" si="23"/>
        <v>44</v>
      </c>
      <c r="Q138" s="46">
        <v>0.1</v>
      </c>
      <c r="R138" s="21">
        <f t="shared" si="24"/>
        <v>1.2857142857142857E-2</v>
      </c>
      <c r="S138" s="20">
        <v>1500</v>
      </c>
      <c r="T138" s="20">
        <v>2000</v>
      </c>
      <c r="U138" s="20">
        <f t="shared" si="25"/>
        <v>126376.2</v>
      </c>
      <c r="V138" s="20">
        <f t="shared" si="26"/>
        <v>71492.821714285717</v>
      </c>
      <c r="W138" s="20">
        <f t="shared" si="27"/>
        <v>54883.37828571428</v>
      </c>
      <c r="X138" s="47">
        <f t="shared" si="28"/>
        <v>168501.6</v>
      </c>
      <c r="Y138" s="47">
        <f t="shared" si="29"/>
        <v>95323.762285714285</v>
      </c>
      <c r="Z138" s="48">
        <f t="shared" si="30"/>
        <v>73177.837714285721</v>
      </c>
      <c r="AA138" s="81">
        <f t="shared" si="31"/>
        <v>87813.405257142862</v>
      </c>
    </row>
    <row r="139" spans="2:27" x14ac:dyDescent="0.25">
      <c r="B139" s="70">
        <v>17</v>
      </c>
      <c r="C139" s="70" t="s">
        <v>84</v>
      </c>
      <c r="D139" s="43"/>
      <c r="E139" s="43" t="s">
        <v>7</v>
      </c>
      <c r="F139" s="43" t="s">
        <v>88</v>
      </c>
      <c r="G139" s="70">
        <v>73</v>
      </c>
      <c r="H139" s="45">
        <v>18</v>
      </c>
      <c r="I139" s="45">
        <v>8.6999999999999993</v>
      </c>
      <c r="J139" s="45">
        <v>3.3</v>
      </c>
      <c r="K139" s="44">
        <f>I139*H139*73</f>
        <v>11431.8</v>
      </c>
      <c r="L139" s="50">
        <f t="shared" si="22"/>
        <v>123006.16799999999</v>
      </c>
      <c r="M139" s="43">
        <v>1980</v>
      </c>
      <c r="N139" s="43">
        <v>2024</v>
      </c>
      <c r="O139" s="43">
        <v>70</v>
      </c>
      <c r="P139" s="43">
        <f t="shared" si="23"/>
        <v>44</v>
      </c>
      <c r="Q139" s="46">
        <v>0.1</v>
      </c>
      <c r="R139" s="21">
        <f t="shared" si="24"/>
        <v>1.2857142857142857E-2</v>
      </c>
      <c r="S139" s="20">
        <v>1500</v>
      </c>
      <c r="T139" s="20">
        <v>2000</v>
      </c>
      <c r="U139" s="20">
        <f t="shared" si="25"/>
        <v>184509252</v>
      </c>
      <c r="V139" s="20">
        <f t="shared" si="26"/>
        <v>104379519.70285715</v>
      </c>
      <c r="W139" s="20">
        <f t="shared" si="27"/>
        <v>80129732.297142848</v>
      </c>
      <c r="X139" s="47">
        <f t="shared" si="28"/>
        <v>246012335.99999997</v>
      </c>
      <c r="Y139" s="47">
        <f t="shared" si="29"/>
        <v>139172692.93714282</v>
      </c>
      <c r="Z139" s="48">
        <f t="shared" si="30"/>
        <v>106839643.06285715</v>
      </c>
      <c r="AA139" s="81">
        <f t="shared" si="31"/>
        <v>128207571.67542857</v>
      </c>
    </row>
    <row r="140" spans="2:27" x14ac:dyDescent="0.25">
      <c r="B140" s="70"/>
      <c r="C140" s="70"/>
      <c r="D140" s="43"/>
      <c r="E140" s="43" t="s">
        <v>8</v>
      </c>
      <c r="F140" s="43" t="s">
        <v>88</v>
      </c>
      <c r="G140" s="70"/>
      <c r="H140" s="45">
        <v>18</v>
      </c>
      <c r="I140" s="45">
        <v>8.6999999999999993</v>
      </c>
      <c r="J140" s="45">
        <v>3.3</v>
      </c>
      <c r="K140" s="44">
        <f>I140*H140*73</f>
        <v>11431.8</v>
      </c>
      <c r="L140" s="50">
        <f t="shared" si="22"/>
        <v>123006.16799999999</v>
      </c>
      <c r="M140" s="43">
        <v>1980</v>
      </c>
      <c r="N140" s="43">
        <v>2024</v>
      </c>
      <c r="O140" s="43">
        <v>70</v>
      </c>
      <c r="P140" s="43">
        <f t="shared" si="23"/>
        <v>44</v>
      </c>
      <c r="Q140" s="46">
        <v>0.1</v>
      </c>
      <c r="R140" s="21">
        <f t="shared" si="24"/>
        <v>1.2857142857142857E-2</v>
      </c>
      <c r="S140" s="20">
        <v>1500</v>
      </c>
      <c r="T140" s="20">
        <v>2000</v>
      </c>
      <c r="U140" s="20">
        <f t="shared" si="25"/>
        <v>184509252</v>
      </c>
      <c r="V140" s="20">
        <f t="shared" si="26"/>
        <v>104379519.70285715</v>
      </c>
      <c r="W140" s="20">
        <f t="shared" si="27"/>
        <v>80129732.297142848</v>
      </c>
      <c r="X140" s="47">
        <f t="shared" si="28"/>
        <v>246012335.99999997</v>
      </c>
      <c r="Y140" s="47">
        <f t="shared" si="29"/>
        <v>139172692.93714282</v>
      </c>
      <c r="Z140" s="48">
        <f t="shared" si="30"/>
        <v>106839643.06285715</v>
      </c>
      <c r="AA140" s="81">
        <f t="shared" si="31"/>
        <v>128207571.67542857</v>
      </c>
    </row>
    <row r="141" spans="2:27" x14ac:dyDescent="0.25">
      <c r="B141" s="70">
        <v>18</v>
      </c>
      <c r="C141" s="70" t="s">
        <v>85</v>
      </c>
      <c r="D141" s="43"/>
      <c r="E141" s="43" t="s">
        <v>7</v>
      </c>
      <c r="F141" s="43" t="s">
        <v>85</v>
      </c>
      <c r="G141" s="70">
        <v>1</v>
      </c>
      <c r="H141" s="45">
        <v>47.2</v>
      </c>
      <c r="I141" s="45">
        <v>8.6999999999999993</v>
      </c>
      <c r="J141" s="45">
        <v>3.3</v>
      </c>
      <c r="K141" s="44">
        <f t="shared" si="32"/>
        <v>410.64</v>
      </c>
      <c r="L141" s="50">
        <f t="shared" si="22"/>
        <v>4418.4863999999998</v>
      </c>
      <c r="M141" s="43">
        <v>1980</v>
      </c>
      <c r="N141" s="43">
        <v>2024</v>
      </c>
      <c r="O141" s="43">
        <v>70</v>
      </c>
      <c r="P141" s="43">
        <f t="shared" si="23"/>
        <v>44</v>
      </c>
      <c r="Q141" s="46">
        <v>0.1</v>
      </c>
      <c r="R141" s="21">
        <f t="shared" si="24"/>
        <v>1.2857142857142857E-2</v>
      </c>
      <c r="S141" s="20">
        <v>1500</v>
      </c>
      <c r="T141" s="20">
        <v>2000</v>
      </c>
      <c r="U141" s="20">
        <f t="shared" si="25"/>
        <v>6627729.5999999996</v>
      </c>
      <c r="V141" s="20">
        <f t="shared" si="26"/>
        <v>3749401.3165714284</v>
      </c>
      <c r="W141" s="20">
        <f t="shared" si="27"/>
        <v>2878328.2834285712</v>
      </c>
      <c r="X141" s="47">
        <f t="shared" si="28"/>
        <v>8836972.7999999989</v>
      </c>
      <c r="Y141" s="47">
        <f t="shared" si="29"/>
        <v>4999201.7554285703</v>
      </c>
      <c r="Z141" s="48">
        <f t="shared" si="30"/>
        <v>3837771.0445714286</v>
      </c>
      <c r="AA141" s="81">
        <f t="shared" si="31"/>
        <v>4605325.2534857141</v>
      </c>
    </row>
    <row r="142" spans="2:27" x14ac:dyDescent="0.25">
      <c r="B142" s="70"/>
      <c r="C142" s="70"/>
      <c r="D142" s="43"/>
      <c r="E142" s="43" t="s">
        <v>7</v>
      </c>
      <c r="F142" s="43" t="s">
        <v>85</v>
      </c>
      <c r="G142" s="70"/>
      <c r="H142" s="45">
        <v>47.2</v>
      </c>
      <c r="I142" s="45">
        <v>8.6999999999999993</v>
      </c>
      <c r="J142" s="45">
        <v>3.3</v>
      </c>
      <c r="K142" s="44">
        <f t="shared" si="32"/>
        <v>410.64</v>
      </c>
      <c r="L142" s="50">
        <f t="shared" si="22"/>
        <v>4418.4863999999998</v>
      </c>
      <c r="M142" s="43">
        <v>1980</v>
      </c>
      <c r="N142" s="43">
        <v>2024</v>
      </c>
      <c r="O142" s="43">
        <v>70</v>
      </c>
      <c r="P142" s="43">
        <f t="shared" si="23"/>
        <v>44</v>
      </c>
      <c r="Q142" s="46">
        <v>0.1</v>
      </c>
      <c r="R142" s="21">
        <f t="shared" si="24"/>
        <v>1.2857142857142857E-2</v>
      </c>
      <c r="S142" s="20">
        <v>1500</v>
      </c>
      <c r="T142" s="20">
        <v>2000</v>
      </c>
      <c r="U142" s="20">
        <f t="shared" si="25"/>
        <v>6627729.5999999996</v>
      </c>
      <c r="V142" s="20">
        <f t="shared" si="26"/>
        <v>3749401.3165714284</v>
      </c>
      <c r="W142" s="20">
        <f t="shared" si="27"/>
        <v>2878328.2834285712</v>
      </c>
      <c r="X142" s="47">
        <f t="shared" si="28"/>
        <v>8836972.7999999989</v>
      </c>
      <c r="Y142" s="47">
        <f t="shared" si="29"/>
        <v>4999201.7554285703</v>
      </c>
      <c r="Z142" s="48">
        <f t="shared" si="30"/>
        <v>3837771.0445714286</v>
      </c>
      <c r="AA142" s="81">
        <f t="shared" si="31"/>
        <v>4605325.2534857141</v>
      </c>
    </row>
    <row r="143" spans="2:27" x14ac:dyDescent="0.25">
      <c r="B143" s="70"/>
      <c r="C143" s="70"/>
      <c r="D143" s="43"/>
      <c r="E143" s="43" t="s">
        <v>7</v>
      </c>
      <c r="F143" s="43" t="s">
        <v>85</v>
      </c>
      <c r="G143" s="70"/>
      <c r="H143" s="45">
        <v>70.7</v>
      </c>
      <c r="I143" s="45">
        <v>8.6999999999999993</v>
      </c>
      <c r="J143" s="45">
        <v>3.3</v>
      </c>
      <c r="K143" s="44">
        <f t="shared" si="32"/>
        <v>615.08999999999992</v>
      </c>
      <c r="L143" s="50">
        <f t="shared" si="22"/>
        <v>6618.3683999999994</v>
      </c>
      <c r="M143" s="43">
        <v>1980</v>
      </c>
      <c r="N143" s="43">
        <v>2024</v>
      </c>
      <c r="O143" s="43">
        <v>70</v>
      </c>
      <c r="P143" s="43">
        <f t="shared" si="23"/>
        <v>44</v>
      </c>
      <c r="Q143" s="46">
        <v>0.1</v>
      </c>
      <c r="R143" s="21">
        <f t="shared" si="24"/>
        <v>1.2857142857142857E-2</v>
      </c>
      <c r="S143" s="20">
        <v>1500</v>
      </c>
      <c r="T143" s="20">
        <v>2000</v>
      </c>
      <c r="U143" s="20">
        <f t="shared" si="25"/>
        <v>9927552.5999999996</v>
      </c>
      <c r="V143" s="20">
        <f t="shared" si="26"/>
        <v>5616158.3279999997</v>
      </c>
      <c r="W143" s="20">
        <f t="shared" si="27"/>
        <v>4311394.2719999999</v>
      </c>
      <c r="X143" s="47">
        <f t="shared" si="28"/>
        <v>13236736.799999999</v>
      </c>
      <c r="Y143" s="47">
        <f t="shared" si="29"/>
        <v>7488211.1039999994</v>
      </c>
      <c r="Z143" s="48">
        <f t="shared" si="30"/>
        <v>5748525.6959999995</v>
      </c>
      <c r="AA143" s="81">
        <f t="shared" si="31"/>
        <v>6898230.8351999996</v>
      </c>
    </row>
    <row r="144" spans="2:27" x14ac:dyDescent="0.25">
      <c r="B144" s="70"/>
      <c r="C144" s="70"/>
      <c r="D144" s="43"/>
      <c r="E144" s="43" t="s">
        <v>8</v>
      </c>
      <c r="F144" s="43" t="s">
        <v>85</v>
      </c>
      <c r="G144" s="70"/>
      <c r="H144" s="45">
        <v>70.7</v>
      </c>
      <c r="I144" s="45">
        <v>8.6999999999999993</v>
      </c>
      <c r="J144" s="45">
        <v>3.3</v>
      </c>
      <c r="K144" s="44">
        <f t="shared" si="32"/>
        <v>615.08999999999992</v>
      </c>
      <c r="L144" s="50">
        <f t="shared" si="22"/>
        <v>6618.3683999999994</v>
      </c>
      <c r="M144" s="43">
        <v>1980</v>
      </c>
      <c r="N144" s="43">
        <v>2024</v>
      </c>
      <c r="O144" s="43">
        <v>70</v>
      </c>
      <c r="P144" s="43">
        <f t="shared" si="23"/>
        <v>44</v>
      </c>
      <c r="Q144" s="46">
        <v>0.1</v>
      </c>
      <c r="R144" s="21">
        <f t="shared" si="24"/>
        <v>1.2857142857142857E-2</v>
      </c>
      <c r="S144" s="20">
        <v>1500</v>
      </c>
      <c r="T144" s="20">
        <v>2000</v>
      </c>
      <c r="U144" s="20">
        <f t="shared" si="25"/>
        <v>9927552.5999999996</v>
      </c>
      <c r="V144" s="20">
        <f t="shared" si="26"/>
        <v>5616158.3279999997</v>
      </c>
      <c r="W144" s="20">
        <f t="shared" si="27"/>
        <v>4311394.2719999999</v>
      </c>
      <c r="X144" s="47">
        <f t="shared" si="28"/>
        <v>13236736.799999999</v>
      </c>
      <c r="Y144" s="47">
        <f t="shared" si="29"/>
        <v>7488211.1039999994</v>
      </c>
      <c r="Z144" s="48">
        <f t="shared" si="30"/>
        <v>5748525.6959999995</v>
      </c>
      <c r="AA144" s="81">
        <f t="shared" si="31"/>
        <v>6898230.8351999996</v>
      </c>
    </row>
    <row r="145" spans="2:27" x14ac:dyDescent="0.25">
      <c r="B145" s="70"/>
      <c r="C145" s="70"/>
      <c r="D145" s="43"/>
      <c r="E145" s="43" t="s">
        <v>8</v>
      </c>
      <c r="F145" s="43" t="s">
        <v>85</v>
      </c>
      <c r="G145" s="70"/>
      <c r="H145" s="45">
        <v>47.2</v>
      </c>
      <c r="I145" s="45">
        <v>8.6999999999999993</v>
      </c>
      <c r="J145" s="45">
        <v>3.3</v>
      </c>
      <c r="K145" s="44">
        <f t="shared" si="32"/>
        <v>410.64</v>
      </c>
      <c r="L145" s="50">
        <f t="shared" si="22"/>
        <v>4418.4863999999998</v>
      </c>
      <c r="M145" s="43">
        <v>1980</v>
      </c>
      <c r="N145" s="43">
        <v>2024</v>
      </c>
      <c r="O145" s="43">
        <v>70</v>
      </c>
      <c r="P145" s="43">
        <f t="shared" si="23"/>
        <v>44</v>
      </c>
      <c r="Q145" s="46">
        <v>0.1</v>
      </c>
      <c r="R145" s="21">
        <f t="shared" si="24"/>
        <v>1.2857142857142857E-2</v>
      </c>
      <c r="S145" s="20">
        <v>1500</v>
      </c>
      <c r="T145" s="20">
        <v>2000</v>
      </c>
      <c r="U145" s="20">
        <f t="shared" si="25"/>
        <v>6627729.5999999996</v>
      </c>
      <c r="V145" s="20">
        <f t="shared" si="26"/>
        <v>3749401.3165714284</v>
      </c>
      <c r="W145" s="20">
        <f t="shared" si="27"/>
        <v>2878328.2834285712</v>
      </c>
      <c r="X145" s="47">
        <f t="shared" si="28"/>
        <v>8836972.7999999989</v>
      </c>
      <c r="Y145" s="47">
        <f t="shared" si="29"/>
        <v>4999201.7554285703</v>
      </c>
      <c r="Z145" s="48">
        <f t="shared" si="30"/>
        <v>3837771.0445714286</v>
      </c>
      <c r="AA145" s="81">
        <f t="shared" si="31"/>
        <v>4605325.2534857141</v>
      </c>
    </row>
    <row r="146" spans="2:27" x14ac:dyDescent="0.25">
      <c r="B146" s="70"/>
      <c r="C146" s="70"/>
      <c r="D146" s="43"/>
      <c r="E146" s="43" t="s">
        <v>8</v>
      </c>
      <c r="F146" s="43" t="s">
        <v>85</v>
      </c>
      <c r="G146" s="70"/>
      <c r="H146" s="45">
        <v>47.2</v>
      </c>
      <c r="I146" s="45">
        <v>8.6999999999999993</v>
      </c>
      <c r="J146" s="45">
        <v>3.3</v>
      </c>
      <c r="K146" s="44">
        <f t="shared" si="32"/>
        <v>410.64</v>
      </c>
      <c r="L146" s="50">
        <f t="shared" si="22"/>
        <v>4418.4863999999998</v>
      </c>
      <c r="M146" s="43">
        <v>1980</v>
      </c>
      <c r="N146" s="43">
        <v>2024</v>
      </c>
      <c r="O146" s="43">
        <v>70</v>
      </c>
      <c r="P146" s="43">
        <f t="shared" si="23"/>
        <v>44</v>
      </c>
      <c r="Q146" s="46">
        <v>0.1</v>
      </c>
      <c r="R146" s="21">
        <f t="shared" si="24"/>
        <v>1.2857142857142857E-2</v>
      </c>
      <c r="S146" s="20">
        <v>1500</v>
      </c>
      <c r="T146" s="20">
        <v>2000</v>
      </c>
      <c r="U146" s="20">
        <f t="shared" si="25"/>
        <v>6627729.5999999996</v>
      </c>
      <c r="V146" s="20">
        <f t="shared" si="26"/>
        <v>3749401.3165714284</v>
      </c>
      <c r="W146" s="20">
        <f t="shared" si="27"/>
        <v>2878328.2834285712</v>
      </c>
      <c r="X146" s="47">
        <f t="shared" si="28"/>
        <v>8836972.7999999989</v>
      </c>
      <c r="Y146" s="47">
        <f t="shared" si="29"/>
        <v>4999201.7554285703</v>
      </c>
      <c r="Z146" s="48">
        <f t="shared" si="30"/>
        <v>3837771.0445714286</v>
      </c>
      <c r="AA146" s="81">
        <f t="shared" si="31"/>
        <v>4605325.2534857141</v>
      </c>
    </row>
    <row r="147" spans="2:27" x14ac:dyDescent="0.25">
      <c r="B147" s="70"/>
      <c r="C147" s="70"/>
      <c r="D147" s="43"/>
      <c r="E147" s="43" t="s">
        <v>7</v>
      </c>
      <c r="F147" s="43" t="s">
        <v>85</v>
      </c>
      <c r="G147" s="70"/>
      <c r="H147" s="45">
        <v>70.7</v>
      </c>
      <c r="I147" s="45">
        <v>8.6999999999999993</v>
      </c>
      <c r="J147" s="45">
        <v>3.3</v>
      </c>
      <c r="K147" s="44">
        <f t="shared" si="32"/>
        <v>615.08999999999992</v>
      </c>
      <c r="L147" s="50">
        <f t="shared" si="22"/>
        <v>6618.3683999999994</v>
      </c>
      <c r="M147" s="43">
        <v>1980</v>
      </c>
      <c r="N147" s="43">
        <v>2024</v>
      </c>
      <c r="O147" s="43">
        <v>70</v>
      </c>
      <c r="P147" s="43">
        <f t="shared" si="23"/>
        <v>44</v>
      </c>
      <c r="Q147" s="46">
        <v>0.1</v>
      </c>
      <c r="R147" s="21">
        <f t="shared" si="24"/>
        <v>1.2857142857142857E-2</v>
      </c>
      <c r="S147" s="20">
        <v>1500</v>
      </c>
      <c r="T147" s="20">
        <v>2000</v>
      </c>
      <c r="U147" s="20">
        <f t="shared" si="25"/>
        <v>9927552.5999999996</v>
      </c>
      <c r="V147" s="20">
        <f t="shared" si="26"/>
        <v>5616158.3279999997</v>
      </c>
      <c r="W147" s="20">
        <f t="shared" si="27"/>
        <v>4311394.2719999999</v>
      </c>
      <c r="X147" s="47">
        <f t="shared" si="28"/>
        <v>13236736.799999999</v>
      </c>
      <c r="Y147" s="47">
        <f t="shared" si="29"/>
        <v>7488211.1039999994</v>
      </c>
      <c r="Z147" s="48">
        <f t="shared" si="30"/>
        <v>5748525.6959999995</v>
      </c>
      <c r="AA147" s="81">
        <f t="shared" si="31"/>
        <v>6898230.8351999996</v>
      </c>
    </row>
    <row r="148" spans="2:27" x14ac:dyDescent="0.25">
      <c r="B148" s="70"/>
      <c r="C148" s="70"/>
      <c r="D148" s="43"/>
      <c r="E148" s="43" t="s">
        <v>8</v>
      </c>
      <c r="F148" s="43" t="s">
        <v>85</v>
      </c>
      <c r="G148" s="43"/>
      <c r="H148" s="45">
        <v>70.7</v>
      </c>
      <c r="I148" s="45">
        <v>8.6999999999999993</v>
      </c>
      <c r="J148" s="45">
        <v>3.3</v>
      </c>
      <c r="K148" s="44">
        <f t="shared" si="32"/>
        <v>615.08999999999992</v>
      </c>
      <c r="L148" s="50">
        <f t="shared" si="22"/>
        <v>6618.3683999999994</v>
      </c>
      <c r="M148" s="43">
        <v>1980</v>
      </c>
      <c r="N148" s="43">
        <v>2024</v>
      </c>
      <c r="O148" s="43">
        <v>70</v>
      </c>
      <c r="P148" s="43">
        <f t="shared" si="23"/>
        <v>44</v>
      </c>
      <c r="Q148" s="46">
        <v>0.1</v>
      </c>
      <c r="R148" s="21">
        <f t="shared" si="24"/>
        <v>1.2857142857142857E-2</v>
      </c>
      <c r="S148" s="20">
        <v>1500</v>
      </c>
      <c r="T148" s="20">
        <v>2000</v>
      </c>
      <c r="U148" s="20">
        <f t="shared" si="25"/>
        <v>9927552.5999999996</v>
      </c>
      <c r="V148" s="20">
        <f t="shared" si="26"/>
        <v>5616158.3279999997</v>
      </c>
      <c r="W148" s="20">
        <f t="shared" si="27"/>
        <v>4311394.2719999999</v>
      </c>
      <c r="X148" s="47">
        <f t="shared" si="28"/>
        <v>13236736.799999999</v>
      </c>
      <c r="Y148" s="47">
        <f t="shared" si="29"/>
        <v>7488211.1039999994</v>
      </c>
      <c r="Z148" s="48">
        <f t="shared" si="30"/>
        <v>5748525.6959999995</v>
      </c>
      <c r="AA148" s="81">
        <f t="shared" si="31"/>
        <v>6898230.8351999996</v>
      </c>
    </row>
    <row r="149" spans="2:27" x14ac:dyDescent="0.25">
      <c r="B149" s="70">
        <v>19</v>
      </c>
      <c r="C149" s="70" t="s">
        <v>89</v>
      </c>
      <c r="D149" s="43"/>
      <c r="E149" s="43" t="s">
        <v>9</v>
      </c>
      <c r="F149" s="43" t="s">
        <v>11</v>
      </c>
      <c r="G149" s="70">
        <v>1</v>
      </c>
      <c r="H149" s="45">
        <v>20.6</v>
      </c>
      <c r="I149" s="45">
        <v>7.4</v>
      </c>
      <c r="J149" s="45">
        <v>3</v>
      </c>
      <c r="K149" s="44">
        <f t="shared" si="32"/>
        <v>152.44000000000003</v>
      </c>
      <c r="L149" s="50">
        <f t="shared" si="22"/>
        <v>1640.2544000000003</v>
      </c>
      <c r="M149" s="43">
        <v>1980</v>
      </c>
      <c r="N149" s="43">
        <v>2024</v>
      </c>
      <c r="O149" s="43">
        <v>70</v>
      </c>
      <c r="P149" s="43">
        <f t="shared" si="23"/>
        <v>44</v>
      </c>
      <c r="Q149" s="46">
        <v>0.1</v>
      </c>
      <c r="R149" s="21">
        <f t="shared" si="24"/>
        <v>1.2857142857142857E-2</v>
      </c>
      <c r="S149" s="20">
        <v>1500</v>
      </c>
      <c r="T149" s="20">
        <v>2000</v>
      </c>
      <c r="U149" s="20">
        <f t="shared" si="25"/>
        <v>2460381.6000000006</v>
      </c>
      <c r="V149" s="20">
        <f t="shared" si="26"/>
        <v>1391873.0194285717</v>
      </c>
      <c r="W149" s="20">
        <f t="shared" si="27"/>
        <v>1068508.5805714289</v>
      </c>
      <c r="X149" s="47">
        <f t="shared" si="28"/>
        <v>3280508.8000000007</v>
      </c>
      <c r="Y149" s="47">
        <f t="shared" si="29"/>
        <v>1855830.6925714288</v>
      </c>
      <c r="Z149" s="48">
        <f t="shared" si="30"/>
        <v>1424678.1074285719</v>
      </c>
      <c r="AA149" s="81">
        <f t="shared" si="31"/>
        <v>1709613.7289142862</v>
      </c>
    </row>
    <row r="150" spans="2:27" x14ac:dyDescent="0.25">
      <c r="B150" s="70"/>
      <c r="C150" s="70"/>
      <c r="D150" s="43"/>
      <c r="E150" s="43" t="s">
        <v>9</v>
      </c>
      <c r="F150" s="43" t="s">
        <v>11</v>
      </c>
      <c r="G150" s="70"/>
      <c r="H150" s="45">
        <v>18.100000000000001</v>
      </c>
      <c r="I150" s="45">
        <v>7.4</v>
      </c>
      <c r="J150" s="45">
        <v>3</v>
      </c>
      <c r="K150" s="44">
        <f t="shared" si="32"/>
        <v>133.94000000000003</v>
      </c>
      <c r="L150" s="50">
        <f t="shared" si="22"/>
        <v>1441.1944000000003</v>
      </c>
      <c r="M150" s="43">
        <v>1980</v>
      </c>
      <c r="N150" s="43">
        <v>2024</v>
      </c>
      <c r="O150" s="43">
        <v>70</v>
      </c>
      <c r="P150" s="43">
        <f t="shared" si="23"/>
        <v>44</v>
      </c>
      <c r="Q150" s="46">
        <v>0.1</v>
      </c>
      <c r="R150" s="21">
        <f t="shared" si="24"/>
        <v>1.2857142857142857E-2</v>
      </c>
      <c r="S150" s="20">
        <v>1500</v>
      </c>
      <c r="T150" s="20">
        <v>2000</v>
      </c>
      <c r="U150" s="20">
        <f t="shared" si="25"/>
        <v>2161791.6000000006</v>
      </c>
      <c r="V150" s="20">
        <f t="shared" si="26"/>
        <v>1222956.3908571431</v>
      </c>
      <c r="W150" s="20">
        <f t="shared" si="27"/>
        <v>938835.20914285746</v>
      </c>
      <c r="X150" s="47">
        <f t="shared" si="28"/>
        <v>2882388.8000000007</v>
      </c>
      <c r="Y150" s="47">
        <f t="shared" si="29"/>
        <v>1630608.5211428576</v>
      </c>
      <c r="Z150" s="48">
        <f t="shared" si="30"/>
        <v>1251780.2788571431</v>
      </c>
      <c r="AA150" s="81">
        <f t="shared" si="31"/>
        <v>1502136.3346285718</v>
      </c>
    </row>
    <row r="151" spans="2:27" x14ac:dyDescent="0.25">
      <c r="B151" s="70">
        <v>20</v>
      </c>
      <c r="C151" s="70" t="s">
        <v>90</v>
      </c>
      <c r="D151" s="43"/>
      <c r="E151" s="43" t="s">
        <v>7</v>
      </c>
      <c r="F151" s="43" t="s">
        <v>98</v>
      </c>
      <c r="G151" s="70">
        <v>1</v>
      </c>
      <c r="H151" s="45">
        <v>50</v>
      </c>
      <c r="I151" s="45">
        <v>9.1</v>
      </c>
      <c r="J151" s="45">
        <v>4.3</v>
      </c>
      <c r="K151" s="44">
        <f t="shared" si="32"/>
        <v>455</v>
      </c>
      <c r="L151" s="50">
        <f t="shared" si="22"/>
        <v>4895.8</v>
      </c>
      <c r="M151" s="43">
        <v>1980</v>
      </c>
      <c r="N151" s="43">
        <v>2024</v>
      </c>
      <c r="O151" s="43">
        <v>70</v>
      </c>
      <c r="P151" s="43">
        <f t="shared" si="23"/>
        <v>44</v>
      </c>
      <c r="Q151" s="46">
        <v>0.1</v>
      </c>
      <c r="R151" s="21">
        <f t="shared" si="24"/>
        <v>1.2857142857142857E-2</v>
      </c>
      <c r="S151" s="20">
        <v>1500</v>
      </c>
      <c r="T151" s="20">
        <v>2000</v>
      </c>
      <c r="U151" s="20">
        <f t="shared" si="25"/>
        <v>7343700</v>
      </c>
      <c r="V151" s="20">
        <f t="shared" si="26"/>
        <v>4154436</v>
      </c>
      <c r="W151" s="20">
        <f t="shared" si="27"/>
        <v>3189264</v>
      </c>
      <c r="X151" s="47">
        <f t="shared" si="28"/>
        <v>9791600</v>
      </c>
      <c r="Y151" s="47">
        <f t="shared" si="29"/>
        <v>5539248</v>
      </c>
      <c r="Z151" s="48">
        <f t="shared" si="30"/>
        <v>4252352</v>
      </c>
      <c r="AA151" s="81">
        <f t="shared" si="31"/>
        <v>5102822.3999999994</v>
      </c>
    </row>
    <row r="152" spans="2:27" x14ac:dyDescent="0.25">
      <c r="B152" s="70"/>
      <c r="C152" s="70"/>
      <c r="D152" s="43"/>
      <c r="E152" s="43" t="s">
        <v>7</v>
      </c>
      <c r="F152" s="43" t="s">
        <v>98</v>
      </c>
      <c r="G152" s="70"/>
      <c r="H152" s="45">
        <v>59.3</v>
      </c>
      <c r="I152" s="45">
        <v>9.1</v>
      </c>
      <c r="J152" s="45">
        <v>4.3</v>
      </c>
      <c r="K152" s="44">
        <f t="shared" si="32"/>
        <v>539.63</v>
      </c>
      <c r="L152" s="50">
        <f t="shared" si="22"/>
        <v>5806.4187999999995</v>
      </c>
      <c r="M152" s="43">
        <v>1980</v>
      </c>
      <c r="N152" s="43">
        <v>2024</v>
      </c>
      <c r="O152" s="43">
        <v>70</v>
      </c>
      <c r="P152" s="43">
        <f t="shared" si="23"/>
        <v>44</v>
      </c>
      <c r="Q152" s="46">
        <v>0.1</v>
      </c>
      <c r="R152" s="21">
        <f t="shared" si="24"/>
        <v>1.2857142857142857E-2</v>
      </c>
      <c r="S152" s="20">
        <v>1500</v>
      </c>
      <c r="T152" s="20">
        <v>2000</v>
      </c>
      <c r="U152" s="20">
        <f t="shared" si="25"/>
        <v>8709628.1999999993</v>
      </c>
      <c r="V152" s="20">
        <f t="shared" si="26"/>
        <v>4927161.0959999999</v>
      </c>
      <c r="W152" s="20">
        <f t="shared" si="27"/>
        <v>3782467.1039999994</v>
      </c>
      <c r="X152" s="47">
        <f t="shared" si="28"/>
        <v>11612837.6</v>
      </c>
      <c r="Y152" s="47">
        <f t="shared" si="29"/>
        <v>6569548.1279999996</v>
      </c>
      <c r="Z152" s="48">
        <f t="shared" si="30"/>
        <v>5043289.4720000001</v>
      </c>
      <c r="AA152" s="81">
        <f t="shared" si="31"/>
        <v>6051947.3663999997</v>
      </c>
    </row>
    <row r="153" spans="2:27" x14ac:dyDescent="0.25">
      <c r="B153" s="70"/>
      <c r="C153" s="70"/>
      <c r="D153" s="43"/>
      <c r="E153" s="43" t="s">
        <v>7</v>
      </c>
      <c r="F153" s="43" t="s">
        <v>98</v>
      </c>
      <c r="G153" s="70"/>
      <c r="H153" s="45">
        <v>40.6</v>
      </c>
      <c r="I153" s="45">
        <v>9.1</v>
      </c>
      <c r="J153" s="45">
        <v>4.3</v>
      </c>
      <c r="K153" s="44">
        <f t="shared" si="32"/>
        <v>369.46</v>
      </c>
      <c r="L153" s="50">
        <f t="shared" si="22"/>
        <v>3975.3895999999995</v>
      </c>
      <c r="M153" s="43">
        <v>1980</v>
      </c>
      <c r="N153" s="43">
        <v>2024</v>
      </c>
      <c r="O153" s="43">
        <v>70</v>
      </c>
      <c r="P153" s="43">
        <f t="shared" si="23"/>
        <v>44</v>
      </c>
      <c r="Q153" s="46">
        <v>0.1</v>
      </c>
      <c r="R153" s="21">
        <f t="shared" si="24"/>
        <v>1.2857142857142857E-2</v>
      </c>
      <c r="S153" s="20">
        <v>1500</v>
      </c>
      <c r="T153" s="20">
        <v>2000</v>
      </c>
      <c r="U153" s="20">
        <f t="shared" si="25"/>
        <v>5963084.3999999994</v>
      </c>
      <c r="V153" s="20">
        <f t="shared" si="26"/>
        <v>3373402.0319999997</v>
      </c>
      <c r="W153" s="20">
        <f t="shared" si="27"/>
        <v>2589682.3679999998</v>
      </c>
      <c r="X153" s="47">
        <f t="shared" si="28"/>
        <v>7950779.1999999993</v>
      </c>
      <c r="Y153" s="47">
        <f t="shared" si="29"/>
        <v>4497869.3759999992</v>
      </c>
      <c r="Z153" s="48">
        <f t="shared" si="30"/>
        <v>3452909.824</v>
      </c>
      <c r="AA153" s="81">
        <f t="shared" si="31"/>
        <v>4143491.7887999997</v>
      </c>
    </row>
    <row r="154" spans="2:27" x14ac:dyDescent="0.25">
      <c r="B154" s="70">
        <v>21</v>
      </c>
      <c r="C154" s="70" t="s">
        <v>91</v>
      </c>
      <c r="D154" s="43"/>
      <c r="E154" s="43" t="s">
        <v>96</v>
      </c>
      <c r="F154" s="43" t="s">
        <v>20</v>
      </c>
      <c r="G154" s="70">
        <v>1</v>
      </c>
      <c r="H154" s="45">
        <v>29</v>
      </c>
      <c r="I154" s="45">
        <v>17</v>
      </c>
      <c r="J154" s="45">
        <v>4</v>
      </c>
      <c r="K154" s="44">
        <f t="shared" si="32"/>
        <v>493</v>
      </c>
      <c r="L154" s="50">
        <f t="shared" si="22"/>
        <v>5304.68</v>
      </c>
      <c r="M154" s="43">
        <v>1980</v>
      </c>
      <c r="N154" s="43">
        <v>2024</v>
      </c>
      <c r="O154" s="43">
        <v>70</v>
      </c>
      <c r="P154" s="43">
        <f t="shared" si="23"/>
        <v>44</v>
      </c>
      <c r="Q154" s="46">
        <v>0.1</v>
      </c>
      <c r="R154" s="21">
        <f t="shared" si="24"/>
        <v>1.2857142857142857E-2</v>
      </c>
      <c r="S154" s="20">
        <v>1500</v>
      </c>
      <c r="T154" s="20">
        <v>2000</v>
      </c>
      <c r="U154" s="20">
        <f t="shared" si="25"/>
        <v>7957020</v>
      </c>
      <c r="V154" s="20">
        <f t="shared" si="26"/>
        <v>4501399.8857142851</v>
      </c>
      <c r="W154" s="20">
        <f t="shared" si="27"/>
        <v>3455620.1142857149</v>
      </c>
      <c r="X154" s="47">
        <f t="shared" si="28"/>
        <v>10609360</v>
      </c>
      <c r="Y154" s="47">
        <f t="shared" si="29"/>
        <v>6001866.5142857144</v>
      </c>
      <c r="Z154" s="48">
        <f t="shared" si="30"/>
        <v>4607493.4857142856</v>
      </c>
      <c r="AA154" s="81">
        <f t="shared" si="31"/>
        <v>5528992.1828571428</v>
      </c>
    </row>
    <row r="155" spans="2:27" x14ac:dyDescent="0.25">
      <c r="B155" s="70"/>
      <c r="C155" s="70"/>
      <c r="D155" s="43"/>
      <c r="E155" s="43" t="s">
        <v>97</v>
      </c>
      <c r="F155" s="43" t="s">
        <v>20</v>
      </c>
      <c r="G155" s="70"/>
      <c r="H155" s="45">
        <v>18.5</v>
      </c>
      <c r="I155" s="45">
        <v>8.6999999999999993</v>
      </c>
      <c r="J155" s="45">
        <v>4</v>
      </c>
      <c r="K155" s="44">
        <f t="shared" si="32"/>
        <v>160.94999999999999</v>
      </c>
      <c r="L155" s="50">
        <f t="shared" si="22"/>
        <v>1731.8219999999999</v>
      </c>
      <c r="M155" s="43">
        <v>1980</v>
      </c>
      <c r="N155" s="43">
        <v>2024</v>
      </c>
      <c r="O155" s="43">
        <v>40</v>
      </c>
      <c r="P155" s="43">
        <f t="shared" si="23"/>
        <v>44</v>
      </c>
      <c r="Q155" s="46">
        <v>0.1</v>
      </c>
      <c r="R155" s="21">
        <f t="shared" si="24"/>
        <v>2.2499999999999999E-2</v>
      </c>
      <c r="S155" s="20">
        <v>900</v>
      </c>
      <c r="T155" s="20">
        <v>1400</v>
      </c>
      <c r="U155" s="20">
        <f t="shared" si="25"/>
        <v>1558639.7999999998</v>
      </c>
      <c r="V155" s="20">
        <f t="shared" si="26"/>
        <v>1402775.8199999996</v>
      </c>
      <c r="W155" s="20">
        <f t="shared" si="27"/>
        <v>155863.98000000021</v>
      </c>
      <c r="X155" s="47">
        <f t="shared" si="28"/>
        <v>2424550.7999999998</v>
      </c>
      <c r="Y155" s="47">
        <f t="shared" si="29"/>
        <v>2182095.7199999997</v>
      </c>
      <c r="Z155" s="48">
        <f t="shared" si="30"/>
        <v>242455.08000000007</v>
      </c>
      <c r="AA155" s="81">
        <f t="shared" si="31"/>
        <v>290946.09600000008</v>
      </c>
    </row>
    <row r="156" spans="2:27" x14ac:dyDescent="0.25">
      <c r="B156" s="70">
        <v>22</v>
      </c>
      <c r="C156" s="70" t="s">
        <v>92</v>
      </c>
      <c r="D156" s="43"/>
      <c r="E156" s="43" t="s">
        <v>7</v>
      </c>
      <c r="F156" s="43" t="s">
        <v>99</v>
      </c>
      <c r="G156" s="70">
        <v>1</v>
      </c>
      <c r="H156" s="45">
        <v>64.25</v>
      </c>
      <c r="I156" s="45">
        <v>21</v>
      </c>
      <c r="J156" s="45">
        <v>3.3</v>
      </c>
      <c r="K156" s="44">
        <f t="shared" si="32"/>
        <v>1349.25</v>
      </c>
      <c r="L156" s="50">
        <f t="shared" si="22"/>
        <v>14517.93</v>
      </c>
      <c r="M156" s="43">
        <v>1980</v>
      </c>
      <c r="N156" s="43">
        <v>2024</v>
      </c>
      <c r="O156" s="43">
        <v>70</v>
      </c>
      <c r="P156" s="43">
        <f t="shared" si="23"/>
        <v>44</v>
      </c>
      <c r="Q156" s="46">
        <v>0.1</v>
      </c>
      <c r="R156" s="21">
        <f t="shared" si="24"/>
        <v>1.2857142857142857E-2</v>
      </c>
      <c r="S156" s="20">
        <v>1500</v>
      </c>
      <c r="T156" s="20">
        <v>2000</v>
      </c>
      <c r="U156" s="20">
        <f t="shared" si="25"/>
        <v>21776895</v>
      </c>
      <c r="V156" s="20">
        <f t="shared" si="26"/>
        <v>12319500.600000001</v>
      </c>
      <c r="W156" s="20">
        <f t="shared" si="27"/>
        <v>9457394.3999999985</v>
      </c>
      <c r="X156" s="47">
        <f t="shared" si="28"/>
        <v>29035860</v>
      </c>
      <c r="Y156" s="47">
        <f t="shared" si="29"/>
        <v>16426000.800000001</v>
      </c>
      <c r="Z156" s="48">
        <f t="shared" si="30"/>
        <v>12609859.199999999</v>
      </c>
      <c r="AA156" s="81">
        <f t="shared" si="31"/>
        <v>15131831.039999999</v>
      </c>
    </row>
    <row r="157" spans="2:27" x14ac:dyDescent="0.25">
      <c r="B157" s="70"/>
      <c r="C157" s="70"/>
      <c r="D157" s="43"/>
      <c r="E157" s="43" t="s">
        <v>7</v>
      </c>
      <c r="F157" s="43" t="s">
        <v>99</v>
      </c>
      <c r="G157" s="70"/>
      <c r="H157" s="45">
        <v>15.8</v>
      </c>
      <c r="I157" s="45">
        <v>11.7</v>
      </c>
      <c r="J157" s="45">
        <v>3.3</v>
      </c>
      <c r="K157" s="44">
        <f t="shared" si="32"/>
        <v>184.85999999999999</v>
      </c>
      <c r="L157" s="50">
        <f t="shared" si="22"/>
        <v>1989.0935999999997</v>
      </c>
      <c r="M157" s="43">
        <v>1980</v>
      </c>
      <c r="N157" s="43">
        <v>2024</v>
      </c>
      <c r="O157" s="43">
        <v>70</v>
      </c>
      <c r="P157" s="43">
        <f t="shared" si="23"/>
        <v>44</v>
      </c>
      <c r="Q157" s="46">
        <v>0.1</v>
      </c>
      <c r="R157" s="21">
        <f t="shared" si="24"/>
        <v>1.2857142857142857E-2</v>
      </c>
      <c r="S157" s="20">
        <v>1500</v>
      </c>
      <c r="T157" s="20">
        <v>2000</v>
      </c>
      <c r="U157" s="20">
        <f t="shared" si="25"/>
        <v>2983640.3999999994</v>
      </c>
      <c r="V157" s="20">
        <f t="shared" si="26"/>
        <v>1687887.9977142855</v>
      </c>
      <c r="W157" s="20">
        <f t="shared" si="27"/>
        <v>1295752.4022857139</v>
      </c>
      <c r="X157" s="47">
        <f t="shared" si="28"/>
        <v>3978187.1999999993</v>
      </c>
      <c r="Y157" s="47">
        <f t="shared" si="29"/>
        <v>2250517.330285714</v>
      </c>
      <c r="Z157" s="48">
        <f t="shared" si="30"/>
        <v>1727669.8697142852</v>
      </c>
      <c r="AA157" s="81">
        <f t="shared" si="31"/>
        <v>2073203.8436571422</v>
      </c>
    </row>
    <row r="158" spans="2:27" x14ac:dyDescent="0.25">
      <c r="B158" s="70"/>
      <c r="C158" s="70"/>
      <c r="D158" s="43"/>
      <c r="E158" s="43" t="s">
        <v>8</v>
      </c>
      <c r="F158" s="43" t="s">
        <v>99</v>
      </c>
      <c r="G158" s="70"/>
      <c r="H158" s="45">
        <v>64.25</v>
      </c>
      <c r="I158" s="45">
        <v>21</v>
      </c>
      <c r="J158" s="45">
        <v>3.3</v>
      </c>
      <c r="K158" s="44">
        <f t="shared" si="32"/>
        <v>1349.25</v>
      </c>
      <c r="L158" s="50">
        <f t="shared" si="22"/>
        <v>14517.93</v>
      </c>
      <c r="M158" s="43">
        <v>1980</v>
      </c>
      <c r="N158" s="43">
        <v>2024</v>
      </c>
      <c r="O158" s="43">
        <v>70</v>
      </c>
      <c r="P158" s="43">
        <f t="shared" si="23"/>
        <v>44</v>
      </c>
      <c r="Q158" s="46">
        <v>0.1</v>
      </c>
      <c r="R158" s="21">
        <f t="shared" si="24"/>
        <v>1.2857142857142857E-2</v>
      </c>
      <c r="S158" s="20">
        <v>1500</v>
      </c>
      <c r="T158" s="20">
        <v>2000</v>
      </c>
      <c r="U158" s="20">
        <f t="shared" si="25"/>
        <v>21776895</v>
      </c>
      <c r="V158" s="20">
        <f t="shared" si="26"/>
        <v>12319500.600000001</v>
      </c>
      <c r="W158" s="20">
        <f t="shared" si="27"/>
        <v>9457394.3999999985</v>
      </c>
      <c r="X158" s="47">
        <f t="shared" si="28"/>
        <v>29035860</v>
      </c>
      <c r="Y158" s="47">
        <f t="shared" si="29"/>
        <v>16426000.800000001</v>
      </c>
      <c r="Z158" s="48">
        <f t="shared" si="30"/>
        <v>12609859.199999999</v>
      </c>
      <c r="AA158" s="81">
        <f t="shared" si="31"/>
        <v>15131831.039999999</v>
      </c>
    </row>
    <row r="159" spans="2:27" x14ac:dyDescent="0.25">
      <c r="B159" s="70"/>
      <c r="C159" s="70"/>
      <c r="D159" s="43"/>
      <c r="E159" s="43" t="s">
        <v>8</v>
      </c>
      <c r="F159" s="43" t="s">
        <v>99</v>
      </c>
      <c r="G159" s="70"/>
      <c r="H159" s="45">
        <v>15.8</v>
      </c>
      <c r="I159" s="45">
        <v>11.7</v>
      </c>
      <c r="J159" s="45">
        <v>3.3</v>
      </c>
      <c r="K159" s="44">
        <f t="shared" si="32"/>
        <v>184.85999999999999</v>
      </c>
      <c r="L159" s="50">
        <f t="shared" si="22"/>
        <v>1989.0935999999997</v>
      </c>
      <c r="M159" s="43">
        <v>1980</v>
      </c>
      <c r="N159" s="43">
        <v>2024</v>
      </c>
      <c r="O159" s="43">
        <v>70</v>
      </c>
      <c r="P159" s="43">
        <f t="shared" si="23"/>
        <v>44</v>
      </c>
      <c r="Q159" s="46">
        <v>0.1</v>
      </c>
      <c r="R159" s="21">
        <f t="shared" si="24"/>
        <v>1.2857142857142857E-2</v>
      </c>
      <c r="S159" s="20">
        <v>1500</v>
      </c>
      <c r="T159" s="20">
        <v>2000</v>
      </c>
      <c r="U159" s="20">
        <f t="shared" si="25"/>
        <v>2983640.3999999994</v>
      </c>
      <c r="V159" s="20">
        <f t="shared" si="26"/>
        <v>1687887.9977142855</v>
      </c>
      <c r="W159" s="20">
        <f t="shared" si="27"/>
        <v>1295752.4022857139</v>
      </c>
      <c r="X159" s="47">
        <f t="shared" si="28"/>
        <v>3978187.1999999993</v>
      </c>
      <c r="Y159" s="47">
        <f t="shared" si="29"/>
        <v>2250517.330285714</v>
      </c>
      <c r="Z159" s="48">
        <f t="shared" si="30"/>
        <v>1727669.8697142852</v>
      </c>
      <c r="AA159" s="81">
        <f t="shared" si="31"/>
        <v>2073203.8436571422</v>
      </c>
    </row>
    <row r="160" spans="2:27" x14ac:dyDescent="0.25">
      <c r="B160" s="43">
        <v>23</v>
      </c>
      <c r="C160" s="43" t="s">
        <v>93</v>
      </c>
      <c r="D160" s="43"/>
      <c r="E160" s="43" t="s">
        <v>9</v>
      </c>
      <c r="F160" s="43" t="s">
        <v>20</v>
      </c>
      <c r="G160" s="43">
        <v>1</v>
      </c>
      <c r="H160" s="45">
        <v>27.4</v>
      </c>
      <c r="I160" s="45">
        <v>15.2</v>
      </c>
      <c r="J160" s="45">
        <v>4</v>
      </c>
      <c r="K160" s="44">
        <f t="shared" si="32"/>
        <v>416.47999999999996</v>
      </c>
      <c r="L160" s="50">
        <f t="shared" si="22"/>
        <v>4481.3247999999994</v>
      </c>
      <c r="M160" s="43">
        <v>1980</v>
      </c>
      <c r="N160" s="43">
        <v>2024</v>
      </c>
      <c r="O160" s="43">
        <v>70</v>
      </c>
      <c r="P160" s="43">
        <f t="shared" si="23"/>
        <v>44</v>
      </c>
      <c r="Q160" s="46">
        <v>0.1</v>
      </c>
      <c r="R160" s="21">
        <f t="shared" si="24"/>
        <v>1.2857142857142857E-2</v>
      </c>
      <c r="S160" s="20">
        <v>1500</v>
      </c>
      <c r="T160" s="20">
        <v>2000</v>
      </c>
      <c r="U160" s="20">
        <f t="shared" si="25"/>
        <v>6721987.1999999993</v>
      </c>
      <c r="V160" s="20">
        <f t="shared" si="26"/>
        <v>3802724.1874285713</v>
      </c>
      <c r="W160" s="20">
        <f t="shared" si="27"/>
        <v>2919263.012571428</v>
      </c>
      <c r="X160" s="47">
        <f t="shared" si="28"/>
        <v>8962649.5999999996</v>
      </c>
      <c r="Y160" s="47">
        <f t="shared" si="29"/>
        <v>5070298.9165714281</v>
      </c>
      <c r="Z160" s="48">
        <f t="shared" si="30"/>
        <v>3892350.6834285716</v>
      </c>
      <c r="AA160" s="81">
        <f t="shared" si="31"/>
        <v>4670820.8201142857</v>
      </c>
    </row>
    <row r="161" spans="2:31" x14ac:dyDescent="0.25">
      <c r="B161" s="43">
        <v>24</v>
      </c>
      <c r="C161" s="43" t="s">
        <v>94</v>
      </c>
      <c r="D161" s="43"/>
      <c r="E161" s="43" t="s">
        <v>97</v>
      </c>
      <c r="F161" s="43" t="s">
        <v>99</v>
      </c>
      <c r="G161" s="43">
        <v>1</v>
      </c>
      <c r="H161" s="45">
        <v>39</v>
      </c>
      <c r="I161" s="45">
        <v>21.4</v>
      </c>
      <c r="J161" s="45">
        <v>3.2</v>
      </c>
      <c r="K161" s="44">
        <f t="shared" si="32"/>
        <v>834.59999999999991</v>
      </c>
      <c r="L161" s="50">
        <f t="shared" si="22"/>
        <v>8980.2959999999985</v>
      </c>
      <c r="M161" s="43">
        <v>1980</v>
      </c>
      <c r="N161" s="43">
        <v>2024</v>
      </c>
      <c r="O161" s="43">
        <v>40</v>
      </c>
      <c r="P161" s="43">
        <f t="shared" si="23"/>
        <v>44</v>
      </c>
      <c r="Q161" s="46">
        <v>0.1</v>
      </c>
      <c r="R161" s="21">
        <f t="shared" si="24"/>
        <v>2.2499999999999999E-2</v>
      </c>
      <c r="S161" s="20">
        <v>900</v>
      </c>
      <c r="T161" s="20">
        <v>1400</v>
      </c>
      <c r="U161" s="20">
        <f t="shared" si="25"/>
        <v>8082266.3999999985</v>
      </c>
      <c r="V161" s="20">
        <f t="shared" si="26"/>
        <v>7274039.7599999979</v>
      </c>
      <c r="W161" s="20">
        <f t="shared" si="27"/>
        <v>808226.6400000006</v>
      </c>
      <c r="X161" s="47">
        <f t="shared" si="28"/>
        <v>12572414.399999999</v>
      </c>
      <c r="Y161" s="47">
        <f t="shared" si="29"/>
        <v>11315172.959999999</v>
      </c>
      <c r="Z161" s="48">
        <f t="shared" si="30"/>
        <v>1257241.4399999995</v>
      </c>
      <c r="AA161" s="81">
        <f t="shared" si="31"/>
        <v>1508689.7279999994</v>
      </c>
    </row>
    <row r="162" spans="2:31" x14ac:dyDescent="0.25">
      <c r="B162" s="70">
        <v>25</v>
      </c>
      <c r="C162" s="70" t="s">
        <v>95</v>
      </c>
      <c r="D162" s="43"/>
      <c r="E162" s="43" t="s">
        <v>10</v>
      </c>
      <c r="F162" s="43" t="s">
        <v>20</v>
      </c>
      <c r="G162" s="70">
        <v>1</v>
      </c>
      <c r="H162" s="45">
        <v>27.7</v>
      </c>
      <c r="I162" s="45">
        <v>17</v>
      </c>
      <c r="J162" s="45">
        <v>4</v>
      </c>
      <c r="K162" s="44">
        <f t="shared" si="32"/>
        <v>470.9</v>
      </c>
      <c r="L162" s="50">
        <f t="shared" si="22"/>
        <v>5066.884</v>
      </c>
      <c r="M162" s="43">
        <v>1980</v>
      </c>
      <c r="N162" s="43">
        <v>2024</v>
      </c>
      <c r="O162" s="43">
        <v>45</v>
      </c>
      <c r="P162" s="43">
        <f t="shared" si="23"/>
        <v>44</v>
      </c>
      <c r="Q162" s="46">
        <v>0.1</v>
      </c>
      <c r="R162" s="21">
        <f t="shared" si="24"/>
        <v>0.02</v>
      </c>
      <c r="S162" s="20">
        <v>1000</v>
      </c>
      <c r="T162" s="20">
        <v>1500</v>
      </c>
      <c r="U162" s="20">
        <f t="shared" si="25"/>
        <v>5066884</v>
      </c>
      <c r="V162" s="20">
        <f t="shared" si="26"/>
        <v>4458857.92</v>
      </c>
      <c r="W162" s="20">
        <f t="shared" si="27"/>
        <v>608026.08000000007</v>
      </c>
      <c r="X162" s="47">
        <f t="shared" si="28"/>
        <v>7600326</v>
      </c>
      <c r="Y162" s="47">
        <f t="shared" si="29"/>
        <v>6688286.8799999999</v>
      </c>
      <c r="Z162" s="48">
        <f t="shared" si="30"/>
        <v>912039.12000000011</v>
      </c>
      <c r="AA162" s="81">
        <f t="shared" si="31"/>
        <v>1094446.9440000001</v>
      </c>
    </row>
    <row r="163" spans="2:31" x14ac:dyDescent="0.25">
      <c r="B163" s="70"/>
      <c r="C163" s="70"/>
      <c r="D163" s="43"/>
      <c r="E163" s="43" t="s">
        <v>9</v>
      </c>
      <c r="F163" s="43" t="s">
        <v>20</v>
      </c>
      <c r="G163" s="70"/>
      <c r="H163" s="45">
        <v>15.6</v>
      </c>
      <c r="I163" s="45">
        <v>4.5</v>
      </c>
      <c r="J163" s="45">
        <v>4</v>
      </c>
      <c r="K163" s="44">
        <f t="shared" si="32"/>
        <v>70.2</v>
      </c>
      <c r="L163" s="50">
        <f t="shared" si="22"/>
        <v>755.35199999999998</v>
      </c>
      <c r="M163" s="43">
        <v>1980</v>
      </c>
      <c r="N163" s="43">
        <v>2024</v>
      </c>
      <c r="O163" s="43">
        <v>70</v>
      </c>
      <c r="P163" s="43">
        <f t="shared" si="23"/>
        <v>44</v>
      </c>
      <c r="Q163" s="46">
        <v>0.1</v>
      </c>
      <c r="R163" s="21">
        <f t="shared" si="24"/>
        <v>1.2857142857142857E-2</v>
      </c>
      <c r="S163" s="20">
        <v>1500</v>
      </c>
      <c r="T163" s="20">
        <v>2000</v>
      </c>
      <c r="U163" s="20">
        <f t="shared" si="25"/>
        <v>1133028</v>
      </c>
      <c r="V163" s="20">
        <f t="shared" si="26"/>
        <v>640970.12571428576</v>
      </c>
      <c r="W163" s="20">
        <f t="shared" si="27"/>
        <v>492057.87428571424</v>
      </c>
      <c r="X163" s="47">
        <f t="shared" si="28"/>
        <v>1510704</v>
      </c>
      <c r="Y163" s="47">
        <f t="shared" si="29"/>
        <v>854626.8342857142</v>
      </c>
      <c r="Z163" s="48">
        <f t="shared" si="30"/>
        <v>656077.1657142858</v>
      </c>
      <c r="AA163" s="81">
        <f t="shared" si="31"/>
        <v>787292.59885714296</v>
      </c>
    </row>
    <row r="164" spans="2:31" x14ac:dyDescent="0.25">
      <c r="B164" s="43">
        <v>26</v>
      </c>
      <c r="C164" s="43" t="s">
        <v>137</v>
      </c>
      <c r="D164" s="43"/>
      <c r="E164" s="43" t="s">
        <v>9</v>
      </c>
      <c r="F164" s="43" t="s">
        <v>99</v>
      </c>
      <c r="G164" s="43">
        <v>1</v>
      </c>
      <c r="H164" s="45"/>
      <c r="I164" s="45"/>
      <c r="J164" s="45" t="s">
        <v>138</v>
      </c>
      <c r="K164" s="44" t="s">
        <v>138</v>
      </c>
      <c r="L164" s="50" t="s">
        <v>138</v>
      </c>
      <c r="M164" s="43" t="s">
        <v>138</v>
      </c>
      <c r="N164" s="43" t="s">
        <v>138</v>
      </c>
      <c r="O164" s="43" t="s">
        <v>138</v>
      </c>
      <c r="P164" s="43" t="s">
        <v>138</v>
      </c>
      <c r="Q164" s="46" t="s">
        <v>138</v>
      </c>
      <c r="R164" s="21" t="s">
        <v>138</v>
      </c>
      <c r="S164" s="20"/>
      <c r="T164" s="20" t="s">
        <v>138</v>
      </c>
      <c r="U164" s="20"/>
      <c r="V164" s="20"/>
      <c r="W164" s="20"/>
      <c r="X164" s="47">
        <v>12798967</v>
      </c>
      <c r="Y164" s="47">
        <v>717542.08743750001</v>
      </c>
      <c r="Z164" s="48">
        <v>12081424.912562501</v>
      </c>
      <c r="AA164" s="81">
        <f t="shared" si="31"/>
        <v>14497709.895075001</v>
      </c>
    </row>
    <row r="165" spans="2:31" x14ac:dyDescent="0.25">
      <c r="B165" s="73" t="s">
        <v>117</v>
      </c>
      <c r="C165" s="74"/>
      <c r="D165" s="74"/>
      <c r="E165" s="74"/>
      <c r="F165" s="75"/>
      <c r="G165" s="76">
        <f>SUM(G118:G163)</f>
        <v>139</v>
      </c>
      <c r="H165" s="77"/>
      <c r="I165" s="77"/>
      <c r="J165" s="77"/>
      <c r="K165" s="78">
        <f>SUM(K118:K163)</f>
        <v>57099.119999999988</v>
      </c>
      <c r="L165" s="78">
        <f>SUM(L118:L163)</f>
        <v>614386.53120000008</v>
      </c>
      <c r="M165" s="79"/>
      <c r="N165" s="79"/>
      <c r="O165" s="79"/>
      <c r="P165" s="79"/>
      <c r="Q165" s="79"/>
      <c r="R165" s="79"/>
      <c r="S165" s="79"/>
      <c r="T165" s="79"/>
      <c r="U165" s="78">
        <f t="shared" ref="U165:W165" si="34">SUM(U118:U163)</f>
        <v>913109417.20000005</v>
      </c>
      <c r="V165" s="78">
        <f t="shared" si="34"/>
        <v>521374308.20285714</v>
      </c>
      <c r="W165" s="78">
        <f t="shared" si="34"/>
        <v>391735108.99714261</v>
      </c>
      <c r="X165" s="80">
        <f>SUM(X118:X163)</f>
        <v>1222750346.0799997</v>
      </c>
      <c r="Y165" s="80">
        <f t="shared" ref="Y165:Z165" si="35">SUM(Y118:Y163)</f>
        <v>699129283.74925673</v>
      </c>
      <c r="Z165" s="80">
        <f t="shared" si="35"/>
        <v>523621062.33074254</v>
      </c>
      <c r="AA165" s="82">
        <f>SUM(AA118:AA164)</f>
        <v>642842984.69196618</v>
      </c>
    </row>
    <row r="166" spans="2:31" ht="22.5" customHeight="1" x14ac:dyDescent="0.25">
      <c r="B166" s="63" t="s">
        <v>124</v>
      </c>
      <c r="C166" s="63"/>
      <c r="D166" s="63"/>
      <c r="E166" s="63"/>
      <c r="F166" s="63"/>
      <c r="G166" s="52">
        <f>G165+G115</f>
        <v>188</v>
      </c>
      <c r="H166" s="53"/>
      <c r="I166" s="53"/>
      <c r="J166" s="53"/>
      <c r="K166" s="54">
        <f t="shared" ref="K166" si="36">K165+K115</f>
        <v>187144.02000000008</v>
      </c>
      <c r="L166" s="55">
        <f>L165+L115</f>
        <v>2013669.6552000002</v>
      </c>
      <c r="M166" s="52"/>
      <c r="N166" s="52"/>
      <c r="O166" s="52"/>
      <c r="P166" s="52"/>
      <c r="Q166" s="52"/>
      <c r="R166" s="52"/>
      <c r="S166" s="52"/>
      <c r="T166" s="52"/>
      <c r="U166" s="55">
        <f t="shared" ref="U166:W166" si="37">U165+U115</f>
        <v>3189326625.4463682</v>
      </c>
      <c r="V166" s="55">
        <f t="shared" si="37"/>
        <v>672899136.62785721</v>
      </c>
      <c r="W166" s="55">
        <f t="shared" si="37"/>
        <v>2018681991.5721426</v>
      </c>
      <c r="X166" s="54">
        <f>X165+X115</f>
        <v>5905122368.8253279</v>
      </c>
      <c r="Y166" s="54">
        <f t="shared" ref="Y166" si="38">Y165+Y115</f>
        <v>1072968920.1058259</v>
      </c>
      <c r="Z166" s="54">
        <f>AA165+Z115</f>
        <v>4951375371.0807266</v>
      </c>
    </row>
    <row r="167" spans="2:31" x14ac:dyDescent="0.25">
      <c r="B167" s="59" t="s">
        <v>148</v>
      </c>
      <c r="C167" s="59"/>
      <c r="D167" s="59"/>
      <c r="E167" s="59"/>
      <c r="F167" s="59"/>
      <c r="G167" s="59"/>
      <c r="H167" s="59"/>
      <c r="I167" s="59"/>
      <c r="J167" s="59"/>
      <c r="K167" s="59"/>
      <c r="L167" s="59"/>
      <c r="M167" s="59"/>
      <c r="N167" s="59"/>
      <c r="O167" s="59"/>
      <c r="P167" s="59"/>
      <c r="Q167" s="59"/>
      <c r="R167" s="59"/>
      <c r="S167" s="59"/>
      <c r="T167" s="59"/>
      <c r="U167" s="59"/>
      <c r="V167" s="59"/>
      <c r="W167" s="59"/>
      <c r="X167" s="59"/>
      <c r="Y167" s="59"/>
      <c r="Z167" s="59"/>
      <c r="AA167" s="59"/>
    </row>
    <row r="168" spans="2:31" x14ac:dyDescent="0.25">
      <c r="B168" s="59" t="s">
        <v>149</v>
      </c>
      <c r="C168" s="59"/>
      <c r="D168" s="59"/>
      <c r="E168" s="59"/>
      <c r="F168" s="59"/>
      <c r="G168" s="59"/>
      <c r="H168" s="59"/>
      <c r="I168" s="59"/>
      <c r="J168" s="59"/>
      <c r="K168" s="59"/>
      <c r="L168" s="59"/>
      <c r="M168" s="59"/>
      <c r="N168" s="59"/>
      <c r="O168" s="59"/>
      <c r="P168" s="59"/>
      <c r="Q168" s="59"/>
      <c r="R168" s="59"/>
      <c r="S168" s="59"/>
      <c r="T168" s="59"/>
      <c r="U168" s="59"/>
      <c r="V168" s="59"/>
      <c r="W168" s="59"/>
      <c r="X168" s="59"/>
      <c r="Y168" s="59"/>
      <c r="Z168" s="59"/>
      <c r="AA168" s="59"/>
    </row>
    <row r="169" spans="2:31" ht="15.75" customHeight="1" x14ac:dyDescent="0.25">
      <c r="B169" s="60" t="s">
        <v>151</v>
      </c>
      <c r="C169" s="60"/>
      <c r="D169" s="60"/>
      <c r="E169" s="60"/>
      <c r="F169" s="60"/>
      <c r="G169" s="60"/>
      <c r="H169" s="60"/>
      <c r="I169" s="60"/>
      <c r="J169" s="60"/>
      <c r="K169" s="60"/>
      <c r="L169" s="60"/>
      <c r="M169" s="60"/>
      <c r="N169" s="60"/>
      <c r="O169" s="60"/>
      <c r="P169" s="60"/>
      <c r="Q169" s="60"/>
      <c r="R169" s="60"/>
      <c r="S169" s="60"/>
      <c r="T169" s="60"/>
      <c r="U169" s="60"/>
      <c r="V169" s="60"/>
      <c r="W169" s="60"/>
      <c r="X169" s="60"/>
      <c r="Y169" s="60"/>
      <c r="Z169" s="60"/>
      <c r="AA169" s="60"/>
    </row>
    <row r="170" spans="2:31" ht="30.75" customHeight="1" x14ac:dyDescent="0.25">
      <c r="B170" s="60" t="s">
        <v>152</v>
      </c>
      <c r="C170" s="60"/>
      <c r="D170" s="60"/>
      <c r="E170" s="60"/>
      <c r="F170" s="60"/>
      <c r="G170" s="60"/>
      <c r="H170" s="60"/>
      <c r="I170" s="60"/>
      <c r="J170" s="60"/>
      <c r="K170" s="60"/>
      <c r="L170" s="60"/>
      <c r="M170" s="60"/>
      <c r="N170" s="60"/>
      <c r="O170" s="60"/>
      <c r="P170" s="60"/>
      <c r="Q170" s="60"/>
      <c r="R170" s="60"/>
      <c r="S170" s="60"/>
      <c r="T170" s="60"/>
      <c r="U170" s="60"/>
      <c r="V170" s="60"/>
      <c r="W170" s="60"/>
      <c r="X170" s="60"/>
      <c r="Y170" s="60"/>
      <c r="Z170" s="60"/>
      <c r="AA170" s="60"/>
    </row>
    <row r="171" spans="2:31" x14ac:dyDescent="0.25">
      <c r="B171" s="59" t="s">
        <v>150</v>
      </c>
      <c r="C171" s="59"/>
      <c r="D171" s="59"/>
      <c r="E171" s="59"/>
      <c r="F171" s="59"/>
      <c r="G171" s="59"/>
      <c r="H171" s="59"/>
      <c r="I171" s="59"/>
      <c r="J171" s="59"/>
      <c r="K171" s="59"/>
      <c r="L171" s="59"/>
      <c r="M171" s="59"/>
      <c r="N171" s="59"/>
      <c r="O171" s="59"/>
      <c r="P171" s="59"/>
      <c r="Q171" s="59"/>
      <c r="R171" s="59"/>
      <c r="S171" s="59"/>
      <c r="T171" s="59"/>
      <c r="U171" s="59"/>
      <c r="V171" s="59"/>
      <c r="W171" s="59"/>
      <c r="X171" s="59"/>
      <c r="Y171" s="59"/>
      <c r="Z171" s="59"/>
      <c r="AA171" s="59"/>
    </row>
    <row r="172" spans="2:31" x14ac:dyDescent="0.25">
      <c r="B172" s="51"/>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row>
    <row r="173" spans="2:31" x14ac:dyDescent="0.25">
      <c r="B173" s="51"/>
      <c r="C173" s="51"/>
      <c r="D173" s="51"/>
      <c r="E173" s="51"/>
      <c r="F173" s="51"/>
      <c r="G173" s="51"/>
      <c r="H173" s="51"/>
      <c r="I173" s="51"/>
      <c r="J173" s="51"/>
      <c r="K173" s="51"/>
      <c r="L173" s="51"/>
      <c r="M173" s="51"/>
      <c r="N173" s="51"/>
      <c r="O173" s="51"/>
      <c r="P173" s="51"/>
      <c r="Q173" s="51"/>
      <c r="R173" s="51"/>
      <c r="S173" s="51"/>
      <c r="T173" s="51"/>
      <c r="U173" s="51"/>
      <c r="V173" s="51"/>
      <c r="W173" s="51"/>
      <c r="X173" s="51"/>
      <c r="Y173" t="s">
        <v>133</v>
      </c>
      <c r="Z173" s="22">
        <v>3690113000</v>
      </c>
      <c r="AA173" s="51"/>
      <c r="AE173">
        <f>369+495+42</f>
        <v>906</v>
      </c>
    </row>
    <row r="174" spans="2:31" x14ac:dyDescent="0.25">
      <c r="B174" s="51"/>
      <c r="C174" s="51"/>
      <c r="D174" s="51"/>
      <c r="E174" s="51"/>
      <c r="F174" s="51"/>
      <c r="G174" s="51"/>
      <c r="H174" s="51"/>
      <c r="I174" s="51"/>
      <c r="J174" s="51"/>
      <c r="K174" s="51"/>
      <c r="L174" s="51"/>
      <c r="M174" s="51"/>
      <c r="N174" s="51"/>
      <c r="O174" s="51"/>
      <c r="P174" s="51"/>
      <c r="Q174" s="51"/>
      <c r="R174" s="51"/>
      <c r="S174" s="51"/>
      <c r="T174" s="51"/>
      <c r="U174" s="51"/>
      <c r="V174" s="51"/>
      <c r="W174" s="51"/>
      <c r="X174" s="51"/>
      <c r="Y174" t="s">
        <v>134</v>
      </c>
      <c r="Z174" s="25">
        <f>Z173+Z166+R179</f>
        <v>8686210593.302948</v>
      </c>
      <c r="AA174" s="51"/>
    </row>
    <row r="175" spans="2:31" ht="45" x14ac:dyDescent="0.25">
      <c r="Y175" s="30" t="s">
        <v>143</v>
      </c>
      <c r="Z175" s="28">
        <f>5%*AA165</f>
        <v>32142149.234598309</v>
      </c>
    </row>
    <row r="176" spans="2:31" ht="45" x14ac:dyDescent="0.25">
      <c r="C176" s="31" t="s">
        <v>139</v>
      </c>
      <c r="D176" s="31" t="s">
        <v>140</v>
      </c>
      <c r="E176" s="5" t="s">
        <v>126</v>
      </c>
      <c r="F176" s="5" t="s">
        <v>127</v>
      </c>
      <c r="G176" s="5" t="s">
        <v>100</v>
      </c>
      <c r="H176" s="5" t="s">
        <v>113</v>
      </c>
      <c r="I176" s="5" t="s">
        <v>104</v>
      </c>
      <c r="J176" s="6" t="s">
        <v>105</v>
      </c>
      <c r="K176" s="6" t="s">
        <v>106</v>
      </c>
      <c r="L176" s="6" t="s">
        <v>107</v>
      </c>
      <c r="M176" s="6" t="s">
        <v>108</v>
      </c>
      <c r="N176" s="8" t="s">
        <v>109</v>
      </c>
      <c r="O176" s="8" t="s">
        <v>129</v>
      </c>
      <c r="P176" s="7" t="s">
        <v>110</v>
      </c>
      <c r="Q176" s="7" t="s">
        <v>111</v>
      </c>
      <c r="R176" s="7" t="s">
        <v>112</v>
      </c>
      <c r="S176" s="16"/>
      <c r="T176" s="16"/>
      <c r="U176" s="17"/>
      <c r="V176" s="17"/>
      <c r="W176" s="17"/>
      <c r="Y176" s="30" t="s">
        <v>144</v>
      </c>
      <c r="Z176" s="28">
        <f>5%*Z166</f>
        <v>247568768.55403635</v>
      </c>
    </row>
    <row r="177" spans="3:27" ht="45.75" customHeight="1" x14ac:dyDescent="0.25">
      <c r="C177" s="32">
        <v>1</v>
      </c>
      <c r="D177" s="33" t="s">
        <v>141</v>
      </c>
      <c r="E177" s="34" t="s">
        <v>128</v>
      </c>
      <c r="F177" s="26">
        <v>5</v>
      </c>
      <c r="G177" s="11">
        <f>F177*1000</f>
        <v>5000</v>
      </c>
      <c r="H177" s="11">
        <f>(3050+600)/1000</f>
        <v>3.65</v>
      </c>
      <c r="I177" s="11">
        <v>2019</v>
      </c>
      <c r="J177" s="11">
        <v>2024</v>
      </c>
      <c r="K177" s="11">
        <v>45</v>
      </c>
      <c r="L177" s="11">
        <f>J177-I177</f>
        <v>5</v>
      </c>
      <c r="M177" s="35">
        <v>0.05</v>
      </c>
      <c r="N177" s="14">
        <f>(1-M177)/K177</f>
        <v>2.1111111111111112E-2</v>
      </c>
      <c r="O177" s="11">
        <v>6000</v>
      </c>
      <c r="P177" s="11">
        <f>O177*G177</f>
        <v>30000000</v>
      </c>
      <c r="Q177" s="11">
        <f>P177*N177*IF(L177&gt;K177,K177,L177)</f>
        <v>3166666.666666667</v>
      </c>
      <c r="R177" s="11">
        <f>P177-Q177</f>
        <v>26833333.333333332</v>
      </c>
      <c r="S177">
        <v>18000000</v>
      </c>
      <c r="Y177" s="30" t="s">
        <v>145</v>
      </c>
      <c r="Z177" s="28">
        <f>3%*Z166</f>
        <v>148541261.13242179</v>
      </c>
    </row>
    <row r="178" spans="3:27" ht="45" x14ac:dyDescent="0.25">
      <c r="C178" s="36">
        <v>2</v>
      </c>
      <c r="D178" s="33" t="s">
        <v>142</v>
      </c>
      <c r="E178" s="34" t="s">
        <v>128</v>
      </c>
      <c r="F178" s="36">
        <v>4</v>
      </c>
      <c r="G178" s="26">
        <f>1000*F178</f>
        <v>4000</v>
      </c>
      <c r="H178" s="37">
        <f>7/3.26</f>
        <v>2.147239263803681</v>
      </c>
      <c r="I178" s="37">
        <v>2019</v>
      </c>
      <c r="J178" s="11">
        <v>2024</v>
      </c>
      <c r="K178" s="11">
        <v>45</v>
      </c>
      <c r="L178" s="11">
        <f>J178-I178</f>
        <v>5</v>
      </c>
      <c r="M178" s="35">
        <v>0.05</v>
      </c>
      <c r="N178" s="14">
        <f>(1-M178)/K178</f>
        <v>2.1111111111111112E-2</v>
      </c>
      <c r="O178" s="11">
        <v>5000</v>
      </c>
      <c r="P178" s="11">
        <f>O178*G178</f>
        <v>20000000</v>
      </c>
      <c r="Q178" s="11">
        <f>P178*N178*IF(L178&gt;K178,K178,L178)</f>
        <v>2111111.111111111</v>
      </c>
      <c r="R178" s="11">
        <f>P178-Q178</f>
        <v>17888888.888888888</v>
      </c>
      <c r="S178">
        <v>20000000</v>
      </c>
      <c r="U178" s="18"/>
      <c r="V178" s="19"/>
      <c r="Y178" s="18" t="s">
        <v>134</v>
      </c>
      <c r="Z178" s="29">
        <f>Z177+Z176+Z175+Z174</f>
        <v>9114462772.2240047</v>
      </c>
    </row>
    <row r="179" spans="3:27" x14ac:dyDescent="0.25">
      <c r="C179" s="56" t="s">
        <v>117</v>
      </c>
      <c r="D179" s="57"/>
      <c r="E179" s="57"/>
      <c r="F179" s="58"/>
      <c r="G179" s="38">
        <f>SUM(G177:G178)</f>
        <v>9000</v>
      </c>
      <c r="H179" s="39"/>
      <c r="I179" s="39"/>
      <c r="J179" s="39"/>
      <c r="K179" s="39"/>
      <c r="L179" s="40"/>
      <c r="M179" s="40"/>
      <c r="N179" s="40"/>
      <c r="O179" s="40"/>
      <c r="P179" s="41">
        <f>SUM(P177:P178)</f>
        <v>50000000</v>
      </c>
      <c r="Q179" s="41">
        <f t="shared" ref="Q179:R179" si="39">SUM(Q177:Q178)</f>
        <v>5277777.777777778</v>
      </c>
      <c r="R179" s="41">
        <f t="shared" si="39"/>
        <v>44722222.222222224</v>
      </c>
      <c r="Z179" s="22"/>
    </row>
    <row r="180" spans="3:27" x14ac:dyDescent="0.25">
      <c r="Z180" s="22">
        <f>Z177+Z176+Z175+R179</f>
        <v>472974401.1432786</v>
      </c>
      <c r="AA180">
        <f>369+495+47</f>
        <v>911</v>
      </c>
    </row>
    <row r="181" spans="3:27" x14ac:dyDescent="0.25">
      <c r="Y181" t="s">
        <v>154</v>
      </c>
      <c r="Z181">
        <v>9110000000</v>
      </c>
    </row>
    <row r="182" spans="3:27" x14ac:dyDescent="0.25">
      <c r="Y182" t="s">
        <v>155</v>
      </c>
      <c r="Z182">
        <f>0.85*Z181</f>
        <v>7743500000</v>
      </c>
    </row>
    <row r="183" spans="3:27" x14ac:dyDescent="0.25">
      <c r="Y183" t="s">
        <v>156</v>
      </c>
      <c r="Z183">
        <f>0.75*Z181</f>
        <v>6832500000</v>
      </c>
    </row>
    <row r="184" spans="3:27" x14ac:dyDescent="0.25">
      <c r="Z184" s="28"/>
    </row>
  </sheetData>
  <autoFilter ref="A4:W179"/>
  <mergeCells count="101">
    <mergeCell ref="G98:G99"/>
    <mergeCell ref="G100:G109"/>
    <mergeCell ref="G119:G120"/>
    <mergeCell ref="G121:G123"/>
    <mergeCell ref="G124:G126"/>
    <mergeCell ref="B116:Z116"/>
    <mergeCell ref="G5:G16"/>
    <mergeCell ref="G17:G26"/>
    <mergeCell ref="G27:G31"/>
    <mergeCell ref="G33:G36"/>
    <mergeCell ref="G46:G47"/>
    <mergeCell ref="G50:G51"/>
    <mergeCell ref="G77:G83"/>
    <mergeCell ref="G84:G88"/>
    <mergeCell ref="G92:G94"/>
    <mergeCell ref="G95:G96"/>
    <mergeCell ref="G52:G54"/>
    <mergeCell ref="G55:G57"/>
    <mergeCell ref="G58:G59"/>
    <mergeCell ref="G64:G65"/>
    <mergeCell ref="G66:G67"/>
    <mergeCell ref="G151:G153"/>
    <mergeCell ref="G154:G155"/>
    <mergeCell ref="G156:G159"/>
    <mergeCell ref="G162:G163"/>
    <mergeCell ref="G127:G131"/>
    <mergeCell ref="G132:G133"/>
    <mergeCell ref="G139:G140"/>
    <mergeCell ref="G141:G147"/>
    <mergeCell ref="G149:G150"/>
    <mergeCell ref="B84:B88"/>
    <mergeCell ref="B92:B94"/>
    <mergeCell ref="B95:B96"/>
    <mergeCell ref="B98:B99"/>
    <mergeCell ref="B100:B109"/>
    <mergeCell ref="B165:F165"/>
    <mergeCell ref="B115:F115"/>
    <mergeCell ref="B5:B16"/>
    <mergeCell ref="B17:B26"/>
    <mergeCell ref="B27:B31"/>
    <mergeCell ref="B33:B36"/>
    <mergeCell ref="B46:B47"/>
    <mergeCell ref="B50:B51"/>
    <mergeCell ref="B52:B54"/>
    <mergeCell ref="B55:B57"/>
    <mergeCell ref="B58:B59"/>
    <mergeCell ref="B64:B65"/>
    <mergeCell ref="B66:B67"/>
    <mergeCell ref="B77:B83"/>
    <mergeCell ref="B119:B120"/>
    <mergeCell ref="B121:B123"/>
    <mergeCell ref="C141:C148"/>
    <mergeCell ref="C149:C150"/>
    <mergeCell ref="C151:C153"/>
    <mergeCell ref="C92:C94"/>
    <mergeCell ref="C139:C140"/>
    <mergeCell ref="C154:C155"/>
    <mergeCell ref="C156:C159"/>
    <mergeCell ref="B127:B128"/>
    <mergeCell ref="B134:B135"/>
    <mergeCell ref="B139:B140"/>
    <mergeCell ref="B141:B148"/>
    <mergeCell ref="B149:B150"/>
    <mergeCell ref="C121:C123"/>
    <mergeCell ref="C127:C128"/>
    <mergeCell ref="C134:C135"/>
    <mergeCell ref="C50:C51"/>
    <mergeCell ref="C46:C47"/>
    <mergeCell ref="C33:C36"/>
    <mergeCell ref="C17:C26"/>
    <mergeCell ref="C27:C31"/>
    <mergeCell ref="C66:C67"/>
    <mergeCell ref="C64:C65"/>
    <mergeCell ref="C58:C59"/>
    <mergeCell ref="C55:C57"/>
    <mergeCell ref="C52:C54"/>
    <mergeCell ref="C77:C83"/>
    <mergeCell ref="C179:F179"/>
    <mergeCell ref="B167:AA167"/>
    <mergeCell ref="B168:AA168"/>
    <mergeCell ref="B169:AA169"/>
    <mergeCell ref="B170:AA170"/>
    <mergeCell ref="B171:AA171"/>
    <mergeCell ref="B2:Z2"/>
    <mergeCell ref="B3:Z3"/>
    <mergeCell ref="B166:F166"/>
    <mergeCell ref="C162:C163"/>
    <mergeCell ref="B68:B69"/>
    <mergeCell ref="B70:B71"/>
    <mergeCell ref="B72:B73"/>
    <mergeCell ref="B74:B75"/>
    <mergeCell ref="B151:B153"/>
    <mergeCell ref="B154:B155"/>
    <mergeCell ref="B156:B159"/>
    <mergeCell ref="B162:B163"/>
    <mergeCell ref="C84:C88"/>
    <mergeCell ref="C98:C99"/>
    <mergeCell ref="C100:C109"/>
    <mergeCell ref="C95:C96"/>
    <mergeCell ref="C5:C16"/>
    <mergeCell ref="C119:C12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Building valuation</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Jitendra Malhotra</dc:creator>
  <cp:lastModifiedBy>Anirban Roy</cp:lastModifiedBy>
  <dcterms:created xsi:type="dcterms:W3CDTF">2024-03-26T06:18:06Z</dcterms:created>
  <dcterms:modified xsi:type="dcterms:W3CDTF">2024-05-15T11:47:29Z</dcterms:modified>
</cp:coreProperties>
</file>