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irban\reports\Ramagundam Fertilizer &amp; chemical Ltd\working\Revised working\"/>
    </mc:Choice>
  </mc:AlternateContent>
  <bookViews>
    <workbookView xWindow="0" yWindow="0" windowWidth="24000" windowHeight="9435" activeTab="3"/>
  </bookViews>
  <sheets>
    <sheet name="Land Valuation-as per village" sheetId="1" r:id="rId1"/>
    <sheet name="Land distribution" sheetId="2" r:id="rId2"/>
    <sheet name="Land valu - as per lease deed" sheetId="3" r:id="rId3"/>
    <sheet name="Sheet1" sheetId="4" r:id="rId4"/>
    <sheet name="Rate comparison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4" l="1"/>
  <c r="Y10" i="4"/>
  <c r="S20" i="4"/>
  <c r="R17" i="4"/>
  <c r="R21" i="4"/>
  <c r="R20" i="4"/>
  <c r="S17" i="4"/>
  <c r="Q5" i="4" l="1"/>
  <c r="R5" i="4" s="1"/>
  <c r="Q10" i="4"/>
  <c r="R10" i="4" s="1"/>
  <c r="Q9" i="4"/>
  <c r="R9" i="4" s="1"/>
  <c r="Q8" i="4"/>
  <c r="Q7" i="4"/>
  <c r="R7" i="4" s="1"/>
  <c r="Q6" i="4"/>
  <c r="Q11" i="4"/>
  <c r="R11" i="4"/>
  <c r="R8" i="4"/>
  <c r="O14" i="4"/>
  <c r="F6" i="4"/>
  <c r="F12" i="4" s="1"/>
  <c r="AB9" i="4"/>
  <c r="AB11" i="4" s="1"/>
  <c r="Y9" i="4"/>
  <c r="AA7" i="4"/>
  <c r="V7" i="4"/>
  <c r="J5" i="3"/>
  <c r="K5" i="3" s="1"/>
  <c r="R6" i="4" l="1"/>
  <c r="R12" i="4" s="1"/>
  <c r="U5" i="4"/>
  <c r="R14" i="4" l="1"/>
  <c r="R18" i="4"/>
  <c r="R81" i="1"/>
  <c r="R83" i="1" s="1"/>
  <c r="R85" i="1" s="1"/>
  <c r="F11" i="3" l="1"/>
  <c r="J6" i="3"/>
  <c r="J10" i="3"/>
  <c r="J9" i="3"/>
  <c r="J8" i="3"/>
  <c r="J7" i="3"/>
  <c r="N4" i="2" l="1"/>
  <c r="J4" i="3"/>
  <c r="O6" i="3" l="1"/>
  <c r="B7" i="2" l="1"/>
  <c r="R8" i="2"/>
  <c r="N4" i="3" l="1"/>
  <c r="E6" i="2" l="1"/>
  <c r="U97" i="1" l="1"/>
  <c r="R8" i="3" l="1"/>
  <c r="U8" i="3"/>
  <c r="U10" i="3" s="1"/>
  <c r="K4" i="3"/>
  <c r="N6" i="2"/>
  <c r="T6" i="3"/>
  <c r="K10" i="3"/>
  <c r="K9" i="3"/>
  <c r="K8" i="3"/>
  <c r="K6" i="3"/>
  <c r="K28" i="2"/>
  <c r="L28" i="2"/>
  <c r="K7" i="3" l="1"/>
  <c r="K11" i="3" s="1"/>
  <c r="N5" i="2" l="1"/>
  <c r="P26" i="2"/>
  <c r="O5" i="2" l="1"/>
  <c r="O4" i="2"/>
  <c r="N10" i="2"/>
  <c r="O10" i="2" s="1"/>
  <c r="N9" i="2"/>
  <c r="O9" i="2" s="1"/>
  <c r="N8" i="2"/>
  <c r="O8" i="2" s="1"/>
  <c r="N7" i="2"/>
  <c r="O7" i="2" s="1"/>
  <c r="K6" i="2" l="1"/>
  <c r="R5" i="2" s="1"/>
  <c r="B18" i="2"/>
  <c r="B19" i="2" s="1"/>
  <c r="B20" i="2" s="1"/>
  <c r="Q157" i="1"/>
  <c r="Q156" i="1"/>
  <c r="Q158" i="1" s="1"/>
  <c r="R2" i="1"/>
  <c r="Q2" i="1"/>
  <c r="P2" i="1"/>
  <c r="H305" i="1"/>
  <c r="I305" i="1" s="1"/>
  <c r="N305" i="1" s="1"/>
  <c r="H304" i="1"/>
  <c r="I304" i="1" s="1"/>
  <c r="N304" i="1" s="1"/>
  <c r="H303" i="1"/>
  <c r="I303" i="1" s="1"/>
  <c r="N303" i="1" s="1"/>
  <c r="H302" i="1"/>
  <c r="I302" i="1" s="1"/>
  <c r="N302" i="1" s="1"/>
  <c r="H301" i="1"/>
  <c r="I301" i="1" s="1"/>
  <c r="N301" i="1" s="1"/>
  <c r="H300" i="1"/>
  <c r="I300" i="1" s="1"/>
  <c r="N300" i="1" s="1"/>
  <c r="H299" i="1"/>
  <c r="I299" i="1" s="1"/>
  <c r="N299" i="1" s="1"/>
  <c r="H298" i="1"/>
  <c r="I298" i="1" s="1"/>
  <c r="N298" i="1" s="1"/>
  <c r="H297" i="1"/>
  <c r="I297" i="1" s="1"/>
  <c r="N297" i="1" s="1"/>
  <c r="H296" i="1"/>
  <c r="I296" i="1" s="1"/>
  <c r="N296" i="1" s="1"/>
  <c r="H292" i="1"/>
  <c r="I292" i="1" s="1"/>
  <c r="N292" i="1" s="1"/>
  <c r="H291" i="1"/>
  <c r="I291" i="1" s="1"/>
  <c r="N291" i="1" s="1"/>
  <c r="H290" i="1"/>
  <c r="I290" i="1" s="1"/>
  <c r="N290" i="1" s="1"/>
  <c r="H289" i="1"/>
  <c r="I289" i="1" s="1"/>
  <c r="N289" i="1" s="1"/>
  <c r="H288" i="1"/>
  <c r="I288" i="1" s="1"/>
  <c r="N288" i="1" s="1"/>
  <c r="H287" i="1"/>
  <c r="I287" i="1" s="1"/>
  <c r="N287" i="1" s="1"/>
  <c r="H286" i="1"/>
  <c r="I286" i="1" s="1"/>
  <c r="N286" i="1" s="1"/>
  <c r="K285" i="1"/>
  <c r="H285" i="1"/>
  <c r="I285" i="1" s="1"/>
  <c r="N285" i="1" s="1"/>
  <c r="H284" i="1"/>
  <c r="I284" i="1" s="1"/>
  <c r="N284" i="1" s="1"/>
  <c r="H283" i="1"/>
  <c r="I283" i="1" s="1"/>
  <c r="N283" i="1" s="1"/>
  <c r="H282" i="1"/>
  <c r="I282" i="1" s="1"/>
  <c r="N282" i="1" s="1"/>
  <c r="H281" i="1"/>
  <c r="I281" i="1" s="1"/>
  <c r="N281" i="1" s="1"/>
  <c r="H280" i="1"/>
  <c r="I280" i="1" s="1"/>
  <c r="N280" i="1" s="1"/>
  <c r="H279" i="1"/>
  <c r="I279" i="1" s="1"/>
  <c r="N279" i="1" s="1"/>
  <c r="H278" i="1"/>
  <c r="I278" i="1" s="1"/>
  <c r="N278" i="1" s="1"/>
  <c r="H277" i="1"/>
  <c r="I277" i="1" s="1"/>
  <c r="N277" i="1" s="1"/>
  <c r="H276" i="1"/>
  <c r="I276" i="1" s="1"/>
  <c r="N276" i="1" s="1"/>
  <c r="H275" i="1"/>
  <c r="I275" i="1" s="1"/>
  <c r="N275" i="1" s="1"/>
  <c r="H274" i="1"/>
  <c r="I274" i="1" s="1"/>
  <c r="N274" i="1" s="1"/>
  <c r="H273" i="1"/>
  <c r="I273" i="1" s="1"/>
  <c r="N273" i="1" s="1"/>
  <c r="H272" i="1"/>
  <c r="I272" i="1" s="1"/>
  <c r="N272" i="1" s="1"/>
  <c r="H271" i="1"/>
  <c r="I271" i="1" s="1"/>
  <c r="N271" i="1" s="1"/>
  <c r="H270" i="1"/>
  <c r="I270" i="1" s="1"/>
  <c r="N270" i="1" s="1"/>
  <c r="H269" i="1"/>
  <c r="I269" i="1" s="1"/>
  <c r="N269" i="1" s="1"/>
  <c r="H268" i="1"/>
  <c r="I268" i="1" s="1"/>
  <c r="N268" i="1" s="1"/>
  <c r="H267" i="1"/>
  <c r="I267" i="1" s="1"/>
  <c r="N267" i="1" s="1"/>
  <c r="H266" i="1"/>
  <c r="I266" i="1" s="1"/>
  <c r="N266" i="1" s="1"/>
  <c r="K265" i="1"/>
  <c r="H265" i="1"/>
  <c r="I265" i="1" s="1"/>
  <c r="N265" i="1" s="1"/>
  <c r="H264" i="1"/>
  <c r="I264" i="1" s="1"/>
  <c r="N264" i="1" s="1"/>
  <c r="H263" i="1"/>
  <c r="I263" i="1" s="1"/>
  <c r="N263" i="1" s="1"/>
  <c r="H262" i="1"/>
  <c r="I262" i="1" s="1"/>
  <c r="N262" i="1" s="1"/>
  <c r="H261" i="1"/>
  <c r="I261" i="1" s="1"/>
  <c r="N261" i="1" s="1"/>
  <c r="H260" i="1"/>
  <c r="I260" i="1" s="1"/>
  <c r="N260" i="1" s="1"/>
  <c r="H259" i="1"/>
  <c r="I259" i="1" s="1"/>
  <c r="N259" i="1" s="1"/>
  <c r="H258" i="1"/>
  <c r="I258" i="1" s="1"/>
  <c r="N258" i="1" s="1"/>
  <c r="H257" i="1"/>
  <c r="I257" i="1" s="1"/>
  <c r="N257" i="1" s="1"/>
  <c r="H256" i="1"/>
  <c r="I256" i="1" s="1"/>
  <c r="N256" i="1" s="1"/>
  <c r="H255" i="1"/>
  <c r="I255" i="1" s="1"/>
  <c r="N255" i="1" s="1"/>
  <c r="H254" i="1"/>
  <c r="I254" i="1" s="1"/>
  <c r="N254" i="1" s="1"/>
  <c r="H253" i="1"/>
  <c r="I253" i="1" s="1"/>
  <c r="N253" i="1" s="1"/>
  <c r="H252" i="1"/>
  <c r="I252" i="1" s="1"/>
  <c r="N252" i="1" s="1"/>
  <c r="H251" i="1"/>
  <c r="I251" i="1" s="1"/>
  <c r="N251" i="1" s="1"/>
  <c r="H250" i="1"/>
  <c r="I250" i="1" s="1"/>
  <c r="N250" i="1" s="1"/>
  <c r="H249" i="1"/>
  <c r="I249" i="1" s="1"/>
  <c r="N249" i="1" s="1"/>
  <c r="H248" i="1"/>
  <c r="I248" i="1" s="1"/>
  <c r="N248" i="1" s="1"/>
  <c r="H247" i="1"/>
  <c r="I247" i="1" s="1"/>
  <c r="N247" i="1" s="1"/>
  <c r="H246" i="1"/>
  <c r="I246" i="1" s="1"/>
  <c r="N246" i="1" s="1"/>
  <c r="H245" i="1"/>
  <c r="I245" i="1" s="1"/>
  <c r="N245" i="1" s="1"/>
  <c r="H244" i="1"/>
  <c r="I244" i="1" s="1"/>
  <c r="N244" i="1" s="1"/>
  <c r="H243" i="1"/>
  <c r="I243" i="1" s="1"/>
  <c r="N243" i="1" s="1"/>
  <c r="H242" i="1"/>
  <c r="I242" i="1" s="1"/>
  <c r="N242" i="1" s="1"/>
  <c r="H241" i="1"/>
  <c r="I241" i="1" s="1"/>
  <c r="N241" i="1" s="1"/>
  <c r="H240" i="1"/>
  <c r="I240" i="1" s="1"/>
  <c r="N240" i="1" s="1"/>
  <c r="H239" i="1"/>
  <c r="I239" i="1" s="1"/>
  <c r="N239" i="1" s="1"/>
  <c r="H238" i="1"/>
  <c r="I238" i="1" s="1"/>
  <c r="N238" i="1" s="1"/>
  <c r="H237" i="1"/>
  <c r="I237" i="1" s="1"/>
  <c r="N237" i="1" s="1"/>
  <c r="H236" i="1"/>
  <c r="I236" i="1" s="1"/>
  <c r="N236" i="1" s="1"/>
  <c r="H235" i="1"/>
  <c r="I235" i="1" s="1"/>
  <c r="N235" i="1" s="1"/>
  <c r="H234" i="1"/>
  <c r="I234" i="1" s="1"/>
  <c r="N234" i="1" s="1"/>
  <c r="H233" i="1"/>
  <c r="I233" i="1" s="1"/>
  <c r="N233" i="1" s="1"/>
  <c r="H232" i="1"/>
  <c r="I232" i="1" s="1"/>
  <c r="N232" i="1" s="1"/>
  <c r="H231" i="1"/>
  <c r="I231" i="1" s="1"/>
  <c r="N231" i="1" s="1"/>
  <c r="H230" i="1"/>
  <c r="I230" i="1" s="1"/>
  <c r="N230" i="1" s="1"/>
  <c r="H229" i="1"/>
  <c r="I229" i="1" s="1"/>
  <c r="N229" i="1" s="1"/>
  <c r="H228" i="1"/>
  <c r="I228" i="1" s="1"/>
  <c r="N228" i="1" s="1"/>
  <c r="H227" i="1"/>
  <c r="I227" i="1" s="1"/>
  <c r="N227" i="1" s="1"/>
  <c r="H226" i="1"/>
  <c r="I226" i="1" s="1"/>
  <c r="N226" i="1" s="1"/>
  <c r="H225" i="1"/>
  <c r="I225" i="1" s="1"/>
  <c r="N225" i="1" s="1"/>
  <c r="H224" i="1"/>
  <c r="I224" i="1" s="1"/>
  <c r="N224" i="1" s="1"/>
  <c r="H223" i="1"/>
  <c r="I223" i="1" s="1"/>
  <c r="N223" i="1" s="1"/>
  <c r="H222" i="1"/>
  <c r="I222" i="1" s="1"/>
  <c r="N222" i="1" s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2" i="1"/>
  <c r="K172" i="1" s="1"/>
  <c r="H168" i="1"/>
  <c r="I168" i="1" s="1"/>
  <c r="N168" i="1" s="1"/>
  <c r="H167" i="1"/>
  <c r="I167" i="1" s="1"/>
  <c r="N167" i="1" s="1"/>
  <c r="H166" i="1"/>
  <c r="I166" i="1" s="1"/>
  <c r="N166" i="1" s="1"/>
  <c r="H165" i="1"/>
  <c r="I165" i="1" s="1"/>
  <c r="N165" i="1" s="1"/>
  <c r="H164" i="1"/>
  <c r="I164" i="1" s="1"/>
  <c r="N164" i="1" s="1"/>
  <c r="H163" i="1"/>
  <c r="I163" i="1" s="1"/>
  <c r="N163" i="1" s="1"/>
  <c r="H162" i="1"/>
  <c r="I162" i="1" s="1"/>
  <c r="N162" i="1" s="1"/>
  <c r="H161" i="1"/>
  <c r="I161" i="1" s="1"/>
  <c r="N161" i="1" s="1"/>
  <c r="H160" i="1"/>
  <c r="I160" i="1" s="1"/>
  <c r="N160" i="1" s="1"/>
  <c r="H159" i="1"/>
  <c r="I159" i="1" s="1"/>
  <c r="N159" i="1" s="1"/>
  <c r="H158" i="1"/>
  <c r="I158" i="1" s="1"/>
  <c r="N158" i="1" s="1"/>
  <c r="H157" i="1"/>
  <c r="I157" i="1" s="1"/>
  <c r="N157" i="1" s="1"/>
  <c r="H156" i="1"/>
  <c r="I156" i="1" s="1"/>
  <c r="N156" i="1" s="1"/>
  <c r="H155" i="1"/>
  <c r="I155" i="1" s="1"/>
  <c r="N155" i="1" s="1"/>
  <c r="H154" i="1"/>
  <c r="I154" i="1" s="1"/>
  <c r="N154" i="1" s="1"/>
  <c r="H153" i="1"/>
  <c r="I153" i="1" s="1"/>
  <c r="N153" i="1" s="1"/>
  <c r="H152" i="1"/>
  <c r="I152" i="1" s="1"/>
  <c r="N152" i="1" s="1"/>
  <c r="H151" i="1"/>
  <c r="I151" i="1" s="1"/>
  <c r="N151" i="1" s="1"/>
  <c r="H150" i="1"/>
  <c r="I150" i="1" s="1"/>
  <c r="N150" i="1" s="1"/>
  <c r="H149" i="1"/>
  <c r="I149" i="1" s="1"/>
  <c r="N149" i="1" s="1"/>
  <c r="H148" i="1"/>
  <c r="I148" i="1" s="1"/>
  <c r="N148" i="1" s="1"/>
  <c r="H147" i="1"/>
  <c r="I147" i="1" s="1"/>
  <c r="N147" i="1" s="1"/>
  <c r="H146" i="1"/>
  <c r="I146" i="1" s="1"/>
  <c r="N146" i="1" s="1"/>
  <c r="H145" i="1"/>
  <c r="I145" i="1" s="1"/>
  <c r="N145" i="1" s="1"/>
  <c r="H144" i="1"/>
  <c r="I144" i="1" s="1"/>
  <c r="N144" i="1" s="1"/>
  <c r="H143" i="1"/>
  <c r="I143" i="1" s="1"/>
  <c r="N143" i="1" s="1"/>
  <c r="H142" i="1"/>
  <c r="I142" i="1" s="1"/>
  <c r="N142" i="1" s="1"/>
  <c r="H141" i="1"/>
  <c r="I141" i="1" s="1"/>
  <c r="N141" i="1" s="1"/>
  <c r="H140" i="1"/>
  <c r="I140" i="1" s="1"/>
  <c r="N140" i="1" s="1"/>
  <c r="H139" i="1"/>
  <c r="I139" i="1" s="1"/>
  <c r="N139" i="1" s="1"/>
  <c r="H138" i="1"/>
  <c r="I138" i="1" s="1"/>
  <c r="N138" i="1" s="1"/>
  <c r="H137" i="1"/>
  <c r="I137" i="1" s="1"/>
  <c r="N137" i="1" s="1"/>
  <c r="H136" i="1"/>
  <c r="I136" i="1" s="1"/>
  <c r="N136" i="1" s="1"/>
  <c r="H135" i="1"/>
  <c r="I135" i="1" s="1"/>
  <c r="N135" i="1" s="1"/>
  <c r="H134" i="1"/>
  <c r="I134" i="1" s="1"/>
  <c r="N134" i="1" s="1"/>
  <c r="H133" i="1"/>
  <c r="I133" i="1" s="1"/>
  <c r="N133" i="1" s="1"/>
  <c r="H132" i="1"/>
  <c r="I132" i="1" s="1"/>
  <c r="N132" i="1" s="1"/>
  <c r="H131" i="1"/>
  <c r="I131" i="1" s="1"/>
  <c r="N131" i="1" s="1"/>
  <c r="H130" i="1"/>
  <c r="I130" i="1" s="1"/>
  <c r="N130" i="1" s="1"/>
  <c r="H129" i="1"/>
  <c r="I129" i="1" s="1"/>
  <c r="N129" i="1" s="1"/>
  <c r="H128" i="1"/>
  <c r="I128" i="1" s="1"/>
  <c r="N128" i="1" s="1"/>
  <c r="H127" i="1"/>
  <c r="I127" i="1" s="1"/>
  <c r="N127" i="1" s="1"/>
  <c r="H126" i="1"/>
  <c r="I126" i="1" s="1"/>
  <c r="N126" i="1" s="1"/>
  <c r="H125" i="1"/>
  <c r="I125" i="1" s="1"/>
  <c r="N125" i="1" s="1"/>
  <c r="H124" i="1"/>
  <c r="I124" i="1" s="1"/>
  <c r="N124" i="1" s="1"/>
  <c r="H120" i="1"/>
  <c r="I120" i="1" s="1"/>
  <c r="N120" i="1" s="1"/>
  <c r="H119" i="1"/>
  <c r="I119" i="1" s="1"/>
  <c r="N119" i="1" s="1"/>
  <c r="H118" i="1"/>
  <c r="I118" i="1" s="1"/>
  <c r="N118" i="1" s="1"/>
  <c r="H117" i="1"/>
  <c r="I117" i="1" s="1"/>
  <c r="N117" i="1" s="1"/>
  <c r="H116" i="1"/>
  <c r="I116" i="1" s="1"/>
  <c r="N116" i="1" s="1"/>
  <c r="H115" i="1"/>
  <c r="I115" i="1" s="1"/>
  <c r="N115" i="1" s="1"/>
  <c r="H114" i="1"/>
  <c r="I114" i="1" s="1"/>
  <c r="N114" i="1" s="1"/>
  <c r="H113" i="1"/>
  <c r="I113" i="1" s="1"/>
  <c r="N113" i="1" s="1"/>
  <c r="H112" i="1"/>
  <c r="I112" i="1" s="1"/>
  <c r="N112" i="1" s="1"/>
  <c r="H111" i="1"/>
  <c r="I111" i="1" s="1"/>
  <c r="N111" i="1" s="1"/>
  <c r="H110" i="1"/>
  <c r="I110" i="1" s="1"/>
  <c r="N110" i="1" s="1"/>
  <c r="H109" i="1"/>
  <c r="I109" i="1" s="1"/>
  <c r="N109" i="1" s="1"/>
  <c r="H108" i="1"/>
  <c r="I108" i="1" s="1"/>
  <c r="N108" i="1" s="1"/>
  <c r="H107" i="1"/>
  <c r="I107" i="1" s="1"/>
  <c r="N107" i="1" s="1"/>
  <c r="H106" i="1"/>
  <c r="I106" i="1" s="1"/>
  <c r="N106" i="1" s="1"/>
  <c r="H105" i="1"/>
  <c r="I105" i="1" s="1"/>
  <c r="N105" i="1" s="1"/>
  <c r="H104" i="1"/>
  <c r="I104" i="1" s="1"/>
  <c r="N104" i="1" s="1"/>
  <c r="H103" i="1"/>
  <c r="I103" i="1" s="1"/>
  <c r="N103" i="1" s="1"/>
  <c r="H102" i="1"/>
  <c r="I102" i="1" s="1"/>
  <c r="N102" i="1" s="1"/>
  <c r="H101" i="1"/>
  <c r="I101" i="1" s="1"/>
  <c r="N101" i="1" s="1"/>
  <c r="K104" i="1" l="1"/>
  <c r="K237" i="1"/>
  <c r="K112" i="1"/>
  <c r="K289" i="1"/>
  <c r="K120" i="1"/>
  <c r="K277" i="1"/>
  <c r="K249" i="1"/>
  <c r="K257" i="1"/>
  <c r="K106" i="1"/>
  <c r="K245" i="1"/>
  <c r="K261" i="1"/>
  <c r="K281" i="1"/>
  <c r="K114" i="1"/>
  <c r="K229" i="1"/>
  <c r="K253" i="1"/>
  <c r="K269" i="1"/>
  <c r="K273" i="1"/>
  <c r="K118" i="1"/>
  <c r="K227" i="1"/>
  <c r="K235" i="1"/>
  <c r="K243" i="1"/>
  <c r="K251" i="1"/>
  <c r="K259" i="1"/>
  <c r="K267" i="1"/>
  <c r="K275" i="1"/>
  <c r="K283" i="1"/>
  <c r="K291" i="1"/>
  <c r="K108" i="1"/>
  <c r="K116" i="1"/>
  <c r="K225" i="1"/>
  <c r="K233" i="1"/>
  <c r="K241" i="1"/>
  <c r="K102" i="1"/>
  <c r="K110" i="1"/>
  <c r="K223" i="1"/>
  <c r="K231" i="1"/>
  <c r="K239" i="1"/>
  <c r="K247" i="1"/>
  <c r="K255" i="1"/>
  <c r="K263" i="1"/>
  <c r="K271" i="1"/>
  <c r="K279" i="1"/>
  <c r="K287" i="1"/>
  <c r="N293" i="1"/>
  <c r="I121" i="1"/>
  <c r="E5" i="2"/>
  <c r="O6" i="2"/>
  <c r="O11" i="2" s="1"/>
  <c r="N169" i="1"/>
  <c r="K101" i="1"/>
  <c r="K103" i="1"/>
  <c r="K105" i="1"/>
  <c r="K107" i="1"/>
  <c r="K109" i="1"/>
  <c r="K111" i="1"/>
  <c r="K113" i="1"/>
  <c r="K115" i="1"/>
  <c r="K117" i="1"/>
  <c r="K119" i="1"/>
  <c r="K222" i="1"/>
  <c r="K224" i="1"/>
  <c r="K226" i="1"/>
  <c r="K228" i="1"/>
  <c r="K230" i="1"/>
  <c r="K232" i="1"/>
  <c r="K234" i="1"/>
  <c r="K236" i="1"/>
  <c r="K238" i="1"/>
  <c r="K240" i="1"/>
  <c r="K242" i="1"/>
  <c r="K244" i="1"/>
  <c r="K246" i="1"/>
  <c r="K248" i="1"/>
  <c r="K250" i="1"/>
  <c r="K252" i="1"/>
  <c r="K254" i="1"/>
  <c r="K256" i="1"/>
  <c r="K258" i="1"/>
  <c r="K260" i="1"/>
  <c r="K262" i="1"/>
  <c r="K264" i="1"/>
  <c r="K266" i="1"/>
  <c r="K268" i="1"/>
  <c r="K270" i="1"/>
  <c r="K272" i="1"/>
  <c r="K274" i="1"/>
  <c r="K276" i="1"/>
  <c r="K278" i="1"/>
  <c r="K280" i="1"/>
  <c r="K282" i="1"/>
  <c r="K284" i="1"/>
  <c r="K286" i="1"/>
  <c r="K288" i="1"/>
  <c r="K290" i="1"/>
  <c r="K292" i="1"/>
  <c r="K11" i="2"/>
  <c r="N306" i="1"/>
  <c r="H306" i="1"/>
  <c r="I306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2" i="1"/>
  <c r="K154" i="1"/>
  <c r="K156" i="1"/>
  <c r="K158" i="1"/>
  <c r="K160" i="1"/>
  <c r="K162" i="1"/>
  <c r="K164" i="1"/>
  <c r="K166" i="1"/>
  <c r="K168" i="1"/>
  <c r="H293" i="1"/>
  <c r="K296" i="1"/>
  <c r="K298" i="1"/>
  <c r="K300" i="1"/>
  <c r="K302" i="1"/>
  <c r="K304" i="1"/>
  <c r="H169" i="1"/>
  <c r="H219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51" i="1"/>
  <c r="K153" i="1"/>
  <c r="K155" i="1"/>
  <c r="K157" i="1"/>
  <c r="K159" i="1"/>
  <c r="K161" i="1"/>
  <c r="K163" i="1"/>
  <c r="K165" i="1"/>
  <c r="K167" i="1"/>
  <c r="K297" i="1"/>
  <c r="K299" i="1"/>
  <c r="K301" i="1"/>
  <c r="K303" i="1"/>
  <c r="K305" i="1"/>
  <c r="I169" i="1"/>
  <c r="I293" i="1"/>
  <c r="K181" i="1"/>
  <c r="I181" i="1"/>
  <c r="N181" i="1" s="1"/>
  <c r="K185" i="1"/>
  <c r="I185" i="1"/>
  <c r="N185" i="1" s="1"/>
  <c r="K189" i="1"/>
  <c r="I189" i="1"/>
  <c r="N189" i="1" s="1"/>
  <c r="K193" i="1"/>
  <c r="I193" i="1"/>
  <c r="N193" i="1" s="1"/>
  <c r="K197" i="1"/>
  <c r="I197" i="1"/>
  <c r="N197" i="1" s="1"/>
  <c r="K201" i="1"/>
  <c r="I201" i="1"/>
  <c r="N201" i="1" s="1"/>
  <c r="K205" i="1"/>
  <c r="I205" i="1"/>
  <c r="N205" i="1" s="1"/>
  <c r="K209" i="1"/>
  <c r="I209" i="1"/>
  <c r="N209" i="1" s="1"/>
  <c r="K213" i="1"/>
  <c r="I213" i="1"/>
  <c r="N213" i="1" s="1"/>
  <c r="K217" i="1"/>
  <c r="I217" i="1"/>
  <c r="N217" i="1" s="1"/>
  <c r="I173" i="1"/>
  <c r="N173" i="1" s="1"/>
  <c r="I175" i="1"/>
  <c r="N175" i="1" s="1"/>
  <c r="I177" i="1"/>
  <c r="N177" i="1" s="1"/>
  <c r="I179" i="1"/>
  <c r="N179" i="1" s="1"/>
  <c r="K182" i="1"/>
  <c r="I182" i="1"/>
  <c r="N182" i="1" s="1"/>
  <c r="K186" i="1"/>
  <c r="I186" i="1"/>
  <c r="N186" i="1" s="1"/>
  <c r="K190" i="1"/>
  <c r="I190" i="1"/>
  <c r="N190" i="1" s="1"/>
  <c r="K194" i="1"/>
  <c r="I194" i="1"/>
  <c r="N194" i="1" s="1"/>
  <c r="K198" i="1"/>
  <c r="I198" i="1"/>
  <c r="N198" i="1" s="1"/>
  <c r="K202" i="1"/>
  <c r="I202" i="1"/>
  <c r="N202" i="1" s="1"/>
  <c r="K206" i="1"/>
  <c r="I206" i="1"/>
  <c r="N206" i="1" s="1"/>
  <c r="K210" i="1"/>
  <c r="I210" i="1"/>
  <c r="N210" i="1" s="1"/>
  <c r="K214" i="1"/>
  <c r="I214" i="1"/>
  <c r="N214" i="1" s="1"/>
  <c r="K218" i="1"/>
  <c r="I218" i="1"/>
  <c r="N218" i="1" s="1"/>
  <c r="K183" i="1"/>
  <c r="I183" i="1"/>
  <c r="N183" i="1" s="1"/>
  <c r="K187" i="1"/>
  <c r="I187" i="1"/>
  <c r="N187" i="1" s="1"/>
  <c r="K191" i="1"/>
  <c r="I191" i="1"/>
  <c r="N191" i="1" s="1"/>
  <c r="K195" i="1"/>
  <c r="I195" i="1"/>
  <c r="N195" i="1" s="1"/>
  <c r="K199" i="1"/>
  <c r="I199" i="1"/>
  <c r="N199" i="1" s="1"/>
  <c r="K203" i="1"/>
  <c r="I203" i="1"/>
  <c r="N203" i="1" s="1"/>
  <c r="K207" i="1"/>
  <c r="I207" i="1"/>
  <c r="N207" i="1" s="1"/>
  <c r="K211" i="1"/>
  <c r="I211" i="1"/>
  <c r="N211" i="1" s="1"/>
  <c r="K215" i="1"/>
  <c r="I215" i="1"/>
  <c r="N215" i="1" s="1"/>
  <c r="I172" i="1"/>
  <c r="I174" i="1"/>
  <c r="N174" i="1" s="1"/>
  <c r="I176" i="1"/>
  <c r="N176" i="1" s="1"/>
  <c r="I178" i="1"/>
  <c r="N178" i="1" s="1"/>
  <c r="I180" i="1"/>
  <c r="N180" i="1" s="1"/>
  <c r="K184" i="1"/>
  <c r="I184" i="1"/>
  <c r="N184" i="1" s="1"/>
  <c r="K188" i="1"/>
  <c r="I188" i="1"/>
  <c r="N188" i="1" s="1"/>
  <c r="K192" i="1"/>
  <c r="I192" i="1"/>
  <c r="N192" i="1" s="1"/>
  <c r="K196" i="1"/>
  <c r="I196" i="1"/>
  <c r="N196" i="1" s="1"/>
  <c r="K200" i="1"/>
  <c r="I200" i="1"/>
  <c r="N200" i="1" s="1"/>
  <c r="K204" i="1"/>
  <c r="I204" i="1"/>
  <c r="N204" i="1" s="1"/>
  <c r="K208" i="1"/>
  <c r="I208" i="1"/>
  <c r="N208" i="1" s="1"/>
  <c r="K212" i="1"/>
  <c r="I212" i="1"/>
  <c r="N212" i="1" s="1"/>
  <c r="K216" i="1"/>
  <c r="I216" i="1"/>
  <c r="N216" i="1" s="1"/>
  <c r="H97" i="1"/>
  <c r="I97" i="1" s="1"/>
  <c r="N97" i="1" s="1"/>
  <c r="H96" i="1"/>
  <c r="I96" i="1" s="1"/>
  <c r="N96" i="1" s="1"/>
  <c r="H95" i="1"/>
  <c r="I95" i="1" s="1"/>
  <c r="N95" i="1" s="1"/>
  <c r="H94" i="1"/>
  <c r="I94" i="1" s="1"/>
  <c r="N94" i="1" s="1"/>
  <c r="H93" i="1"/>
  <c r="I93" i="1" s="1"/>
  <c r="N93" i="1" s="1"/>
  <c r="H92" i="1"/>
  <c r="I92" i="1" s="1"/>
  <c r="N92" i="1" s="1"/>
  <c r="H91" i="1"/>
  <c r="I91" i="1" s="1"/>
  <c r="N91" i="1" s="1"/>
  <c r="H90" i="1"/>
  <c r="I90" i="1" s="1"/>
  <c r="N90" i="1" s="1"/>
  <c r="H89" i="1"/>
  <c r="I89" i="1" s="1"/>
  <c r="N89" i="1" s="1"/>
  <c r="H88" i="1"/>
  <c r="I88" i="1" s="1"/>
  <c r="N88" i="1" s="1"/>
  <c r="H87" i="1"/>
  <c r="I87" i="1" s="1"/>
  <c r="N87" i="1" s="1"/>
  <c r="H86" i="1"/>
  <c r="I86" i="1" s="1"/>
  <c r="N86" i="1" s="1"/>
  <c r="H85" i="1"/>
  <c r="I85" i="1" s="1"/>
  <c r="N85" i="1" s="1"/>
  <c r="H84" i="1"/>
  <c r="I84" i="1" s="1"/>
  <c r="N84" i="1" s="1"/>
  <c r="H83" i="1"/>
  <c r="I83" i="1" s="1"/>
  <c r="N83" i="1" s="1"/>
  <c r="H82" i="1"/>
  <c r="I82" i="1" s="1"/>
  <c r="N82" i="1" s="1"/>
  <c r="H81" i="1"/>
  <c r="I81" i="1" s="1"/>
  <c r="N81" i="1" s="1"/>
  <c r="H80" i="1"/>
  <c r="I80" i="1" s="1"/>
  <c r="N80" i="1" s="1"/>
  <c r="H79" i="1"/>
  <c r="I79" i="1" s="1"/>
  <c r="N79" i="1" s="1"/>
  <c r="H78" i="1"/>
  <c r="I78" i="1" s="1"/>
  <c r="N78" i="1" s="1"/>
  <c r="H77" i="1"/>
  <c r="I77" i="1" s="1"/>
  <c r="N77" i="1" s="1"/>
  <c r="H76" i="1"/>
  <c r="I76" i="1" s="1"/>
  <c r="N76" i="1" s="1"/>
  <c r="H75" i="1"/>
  <c r="I75" i="1" s="1"/>
  <c r="N75" i="1" s="1"/>
  <c r="H74" i="1"/>
  <c r="I74" i="1" s="1"/>
  <c r="N74" i="1" s="1"/>
  <c r="H73" i="1"/>
  <c r="I73" i="1" s="1"/>
  <c r="N73" i="1" s="1"/>
  <c r="H72" i="1"/>
  <c r="I72" i="1" s="1"/>
  <c r="N72" i="1" s="1"/>
  <c r="H71" i="1"/>
  <c r="I71" i="1" s="1"/>
  <c r="N71" i="1" s="1"/>
  <c r="H70" i="1"/>
  <c r="I70" i="1" s="1"/>
  <c r="N70" i="1" s="1"/>
  <c r="H69" i="1"/>
  <c r="I69" i="1" s="1"/>
  <c r="N69" i="1" s="1"/>
  <c r="H68" i="1"/>
  <c r="I68" i="1" s="1"/>
  <c r="N68" i="1" s="1"/>
  <c r="H67" i="1"/>
  <c r="I67" i="1" s="1"/>
  <c r="N67" i="1" s="1"/>
  <c r="H66" i="1"/>
  <c r="I66" i="1" s="1"/>
  <c r="N66" i="1" s="1"/>
  <c r="H65" i="1"/>
  <c r="I65" i="1" s="1"/>
  <c r="N65" i="1" s="1"/>
  <c r="H64" i="1"/>
  <c r="I64" i="1" s="1"/>
  <c r="N64" i="1" s="1"/>
  <c r="H63" i="1"/>
  <c r="I63" i="1" s="1"/>
  <c r="N63" i="1" s="1"/>
  <c r="H62" i="1"/>
  <c r="I62" i="1" s="1"/>
  <c r="N62" i="1" s="1"/>
  <c r="H61" i="1"/>
  <c r="I61" i="1" s="1"/>
  <c r="N61" i="1" s="1"/>
  <c r="H60" i="1"/>
  <c r="I60" i="1" s="1"/>
  <c r="N60" i="1" s="1"/>
  <c r="H59" i="1"/>
  <c r="I59" i="1" s="1"/>
  <c r="N59" i="1" s="1"/>
  <c r="H58" i="1"/>
  <c r="I58" i="1" s="1"/>
  <c r="N58" i="1" s="1"/>
  <c r="H57" i="1"/>
  <c r="I57" i="1" s="1"/>
  <c r="N57" i="1" s="1"/>
  <c r="H56" i="1"/>
  <c r="I56" i="1" s="1"/>
  <c r="N56" i="1" s="1"/>
  <c r="H55" i="1"/>
  <c r="I55" i="1" s="1"/>
  <c r="N55" i="1" s="1"/>
  <c r="H54" i="1"/>
  <c r="I54" i="1" s="1"/>
  <c r="N54" i="1" s="1"/>
  <c r="H53" i="1"/>
  <c r="I53" i="1" s="1"/>
  <c r="N53" i="1" s="1"/>
  <c r="H52" i="1"/>
  <c r="I52" i="1" s="1"/>
  <c r="N52" i="1" s="1"/>
  <c r="H51" i="1"/>
  <c r="I51" i="1" s="1"/>
  <c r="N51" i="1" s="1"/>
  <c r="H50" i="1"/>
  <c r="I50" i="1" s="1"/>
  <c r="N50" i="1" s="1"/>
  <c r="H49" i="1"/>
  <c r="I49" i="1" s="1"/>
  <c r="N49" i="1" s="1"/>
  <c r="H48" i="1"/>
  <c r="I48" i="1" s="1"/>
  <c r="N48" i="1" s="1"/>
  <c r="H47" i="1"/>
  <c r="I47" i="1" s="1"/>
  <c r="N47" i="1" s="1"/>
  <c r="H46" i="1"/>
  <c r="I46" i="1" s="1"/>
  <c r="N46" i="1" s="1"/>
  <c r="H45" i="1"/>
  <c r="I45" i="1" s="1"/>
  <c r="N45" i="1" s="1"/>
  <c r="H44" i="1"/>
  <c r="I44" i="1" s="1"/>
  <c r="N44" i="1" s="1"/>
  <c r="H43" i="1"/>
  <c r="I43" i="1" s="1"/>
  <c r="N43" i="1" s="1"/>
  <c r="H42" i="1"/>
  <c r="I42" i="1" s="1"/>
  <c r="N42" i="1" s="1"/>
  <c r="H41" i="1"/>
  <c r="I41" i="1" s="1"/>
  <c r="N41" i="1" s="1"/>
  <c r="H40" i="1"/>
  <c r="I40" i="1" s="1"/>
  <c r="N40" i="1" s="1"/>
  <c r="H39" i="1"/>
  <c r="I39" i="1" s="1"/>
  <c r="N39" i="1" s="1"/>
  <c r="H38" i="1"/>
  <c r="I38" i="1" s="1"/>
  <c r="N38" i="1" s="1"/>
  <c r="H37" i="1"/>
  <c r="I37" i="1" s="1"/>
  <c r="N37" i="1" s="1"/>
  <c r="H36" i="1"/>
  <c r="I36" i="1" s="1"/>
  <c r="N36" i="1" s="1"/>
  <c r="H35" i="1"/>
  <c r="I35" i="1" s="1"/>
  <c r="N35" i="1" s="1"/>
  <c r="H34" i="1"/>
  <c r="I34" i="1" s="1"/>
  <c r="N34" i="1" s="1"/>
  <c r="H33" i="1"/>
  <c r="I33" i="1" s="1"/>
  <c r="N33" i="1" s="1"/>
  <c r="H32" i="1"/>
  <c r="I32" i="1" s="1"/>
  <c r="N32" i="1" s="1"/>
  <c r="H31" i="1"/>
  <c r="I31" i="1" s="1"/>
  <c r="N31" i="1" s="1"/>
  <c r="H30" i="1"/>
  <c r="I30" i="1" s="1"/>
  <c r="N30" i="1" s="1"/>
  <c r="H29" i="1"/>
  <c r="I29" i="1" s="1"/>
  <c r="N29" i="1" s="1"/>
  <c r="H28" i="1"/>
  <c r="I28" i="1" s="1"/>
  <c r="N28" i="1" s="1"/>
  <c r="H27" i="1"/>
  <c r="H26" i="1"/>
  <c r="I26" i="1" s="1"/>
  <c r="N26" i="1" s="1"/>
  <c r="H25" i="1"/>
  <c r="I25" i="1" s="1"/>
  <c r="N25" i="1" s="1"/>
  <c r="H24" i="1"/>
  <c r="I24" i="1" s="1"/>
  <c r="N24" i="1" s="1"/>
  <c r="H23" i="1"/>
  <c r="I23" i="1" s="1"/>
  <c r="N23" i="1" s="1"/>
  <c r="H22" i="1"/>
  <c r="I22" i="1" s="1"/>
  <c r="N22" i="1" s="1"/>
  <c r="H21" i="1"/>
  <c r="I21" i="1" s="1"/>
  <c r="N21" i="1" s="1"/>
  <c r="H20" i="1"/>
  <c r="I20" i="1" s="1"/>
  <c r="N20" i="1" s="1"/>
  <c r="H19" i="1"/>
  <c r="I19" i="1" s="1"/>
  <c r="N19" i="1" s="1"/>
  <c r="H18" i="1"/>
  <c r="I18" i="1" s="1"/>
  <c r="N18" i="1" s="1"/>
  <c r="H17" i="1"/>
  <c r="I17" i="1" s="1"/>
  <c r="N17" i="1" s="1"/>
  <c r="H16" i="1"/>
  <c r="I16" i="1" s="1"/>
  <c r="N16" i="1" s="1"/>
  <c r="H15" i="1"/>
  <c r="I15" i="1" s="1"/>
  <c r="N15" i="1" s="1"/>
  <c r="H14" i="1"/>
  <c r="I14" i="1" s="1"/>
  <c r="N14" i="1" s="1"/>
  <c r="H13" i="1"/>
  <c r="I13" i="1" s="1"/>
  <c r="N13" i="1" s="1"/>
  <c r="H12" i="1"/>
  <c r="I12" i="1" s="1"/>
  <c r="N12" i="1" s="1"/>
  <c r="H11" i="1"/>
  <c r="I11" i="1" s="1"/>
  <c r="N11" i="1" s="1"/>
  <c r="H10" i="1"/>
  <c r="I10" i="1" s="1"/>
  <c r="N10" i="1" s="1"/>
  <c r="H9" i="1"/>
  <c r="I9" i="1" s="1"/>
  <c r="N9" i="1" s="1"/>
  <c r="H8" i="1"/>
  <c r="I8" i="1" s="1"/>
  <c r="N8" i="1" s="1"/>
  <c r="H7" i="1"/>
  <c r="I7" i="1" s="1"/>
  <c r="N7" i="1" s="1"/>
  <c r="H6" i="1"/>
  <c r="I6" i="1" s="1"/>
  <c r="N6" i="1" s="1"/>
  <c r="H5" i="1"/>
  <c r="I5" i="1" s="1"/>
  <c r="N5" i="1" s="1"/>
  <c r="H4" i="1"/>
  <c r="I4" i="1" s="1"/>
  <c r="R4" i="1"/>
  <c r="G306" i="1"/>
  <c r="F306" i="1"/>
  <c r="G293" i="1"/>
  <c r="F293" i="1"/>
  <c r="G219" i="1"/>
  <c r="F219" i="1"/>
  <c r="G169" i="1"/>
  <c r="F169" i="1"/>
  <c r="F121" i="1"/>
  <c r="F98" i="1"/>
  <c r="G121" i="1"/>
  <c r="K219" i="1" l="1"/>
  <c r="K293" i="1"/>
  <c r="I27" i="1"/>
  <c r="N27" i="1" s="1"/>
  <c r="N172" i="1"/>
  <c r="N219" i="1" s="1"/>
  <c r="I219" i="1"/>
  <c r="K306" i="1"/>
  <c r="K169" i="1"/>
  <c r="N4" i="1"/>
  <c r="N98" i="1" s="1"/>
  <c r="F307" i="1"/>
  <c r="K7" i="1"/>
  <c r="K71" i="1"/>
  <c r="K39" i="1"/>
  <c r="K15" i="1"/>
  <c r="K47" i="1"/>
  <c r="K79" i="1"/>
  <c r="K23" i="1"/>
  <c r="K55" i="1"/>
  <c r="K87" i="1"/>
  <c r="K31" i="1"/>
  <c r="K63" i="1"/>
  <c r="K95" i="1"/>
  <c r="K11" i="1"/>
  <c r="K19" i="1"/>
  <c r="K27" i="1"/>
  <c r="K35" i="1"/>
  <c r="K43" i="1"/>
  <c r="K51" i="1"/>
  <c r="K59" i="1"/>
  <c r="K67" i="1"/>
  <c r="K75" i="1"/>
  <c r="K83" i="1"/>
  <c r="K91" i="1"/>
  <c r="K4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5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" i="1"/>
  <c r="K14" i="1"/>
  <c r="K34" i="1"/>
  <c r="K38" i="1"/>
  <c r="K58" i="1"/>
  <c r="K62" i="1"/>
  <c r="K78" i="1"/>
  <c r="K82" i="1"/>
  <c r="K86" i="1"/>
  <c r="K90" i="1"/>
  <c r="K94" i="1"/>
  <c r="K6" i="1"/>
  <c r="K18" i="1"/>
  <c r="K22" i="1"/>
  <c r="K26" i="1"/>
  <c r="K30" i="1"/>
  <c r="K42" i="1"/>
  <c r="K46" i="1"/>
  <c r="K50" i="1"/>
  <c r="K54" i="1"/>
  <c r="K66" i="1"/>
  <c r="K70" i="1"/>
  <c r="K74" i="1"/>
  <c r="H98" i="1"/>
  <c r="H121" i="1" s="1"/>
  <c r="H307" i="1" s="1"/>
  <c r="G98" i="1"/>
  <c r="G307" i="1" s="1"/>
  <c r="I98" i="1" l="1"/>
  <c r="I307" i="1" s="1"/>
  <c r="I309" i="1" s="1"/>
  <c r="K309" i="1" s="1"/>
  <c r="N121" i="1"/>
  <c r="N307" i="1" s="1"/>
  <c r="K98" i="1"/>
  <c r="K121" i="1" s="1"/>
  <c r="K307" i="1" s="1"/>
  <c r="O95" i="1"/>
</calcChain>
</file>

<file path=xl/sharedStrings.xml><?xml version="1.0" encoding="utf-8"?>
<sst xmlns="http://schemas.openxmlformats.org/spreadsheetml/2006/main" count="713" uniqueCount="198">
  <si>
    <t>Schedule of Propeerty relating to Janagam Village</t>
  </si>
  <si>
    <t>Sl.No.</t>
  </si>
  <si>
    <t>Village Name</t>
  </si>
  <si>
    <t>Survey No.</t>
  </si>
  <si>
    <t>Bl. No.</t>
  </si>
  <si>
    <t>JANAGAM</t>
  </si>
  <si>
    <t>A</t>
  </si>
  <si>
    <t>B</t>
  </si>
  <si>
    <t>C</t>
  </si>
  <si>
    <t>D</t>
  </si>
  <si>
    <t>626A</t>
  </si>
  <si>
    <t>627A</t>
  </si>
  <si>
    <t>Schedule of Propeerty relating to Medipally Village</t>
  </si>
  <si>
    <t>MEDIPALLY</t>
  </si>
  <si>
    <t>Schedule of Propeerty relating to Maredupaka Village</t>
  </si>
  <si>
    <t>MAREDUPAKA</t>
  </si>
  <si>
    <t>E</t>
  </si>
  <si>
    <t>F</t>
  </si>
  <si>
    <t>G</t>
  </si>
  <si>
    <t>Schedule of Propeerty relating to Malkapur Village</t>
  </si>
  <si>
    <t>MALKAPUR</t>
  </si>
  <si>
    <t xml:space="preserve">A </t>
  </si>
  <si>
    <t>B/2</t>
  </si>
  <si>
    <t>Schedule of Propeerty relating to Elkalapalli Village</t>
  </si>
  <si>
    <t>ELKALAPALLI</t>
  </si>
  <si>
    <t>124A</t>
  </si>
  <si>
    <t>124B</t>
  </si>
  <si>
    <t>125A</t>
  </si>
  <si>
    <t>125B</t>
  </si>
  <si>
    <t>125C</t>
  </si>
  <si>
    <t>125D</t>
  </si>
  <si>
    <t>125E</t>
  </si>
  <si>
    <t>126A</t>
  </si>
  <si>
    <t>127B</t>
  </si>
  <si>
    <t>126C</t>
  </si>
  <si>
    <t>126D</t>
  </si>
  <si>
    <t>126E</t>
  </si>
  <si>
    <t>127C</t>
  </si>
  <si>
    <t>127D</t>
  </si>
  <si>
    <t>128A</t>
  </si>
  <si>
    <t>128B</t>
  </si>
  <si>
    <t>128C</t>
  </si>
  <si>
    <t>128D</t>
  </si>
  <si>
    <t>129A</t>
  </si>
  <si>
    <t>129B</t>
  </si>
  <si>
    <t>129C</t>
  </si>
  <si>
    <t>129D</t>
  </si>
  <si>
    <t>130A</t>
  </si>
  <si>
    <t>130B</t>
  </si>
  <si>
    <t>130C</t>
  </si>
  <si>
    <t>130D</t>
  </si>
  <si>
    <t>130E</t>
  </si>
  <si>
    <t>131A</t>
  </si>
  <si>
    <t>131B</t>
  </si>
  <si>
    <t>131C</t>
  </si>
  <si>
    <t>131D</t>
  </si>
  <si>
    <t>132A</t>
  </si>
  <si>
    <t>132B</t>
  </si>
  <si>
    <t>134A</t>
  </si>
  <si>
    <t>134B</t>
  </si>
  <si>
    <t>134C</t>
  </si>
  <si>
    <t>134D</t>
  </si>
  <si>
    <t>134E</t>
  </si>
  <si>
    <t>H</t>
  </si>
  <si>
    <t>I</t>
  </si>
  <si>
    <t>J</t>
  </si>
  <si>
    <t>134F</t>
  </si>
  <si>
    <t>134G</t>
  </si>
  <si>
    <t>134H</t>
  </si>
  <si>
    <t>134I</t>
  </si>
  <si>
    <t>134J</t>
  </si>
  <si>
    <t>134K</t>
  </si>
  <si>
    <t>134L</t>
  </si>
  <si>
    <t>125F</t>
  </si>
  <si>
    <t>127A</t>
  </si>
  <si>
    <t>Schedule of Propeerty relating to Penchikalpet Village</t>
  </si>
  <si>
    <t>PENCHIKALPET</t>
  </si>
  <si>
    <t>68/1</t>
  </si>
  <si>
    <t>68/2</t>
  </si>
  <si>
    <t>68/3</t>
  </si>
  <si>
    <t>68/4</t>
  </si>
  <si>
    <t>71/1</t>
  </si>
  <si>
    <t>71/2</t>
  </si>
  <si>
    <t>73/1.2</t>
  </si>
  <si>
    <t>Guideline
rate
(per sq.yds.)</t>
  </si>
  <si>
    <t>Land Area
(in Guntha)</t>
  </si>
  <si>
    <t>Land Area  (in Acres)</t>
  </si>
  <si>
    <t>Total Land Area
(in sq. yds.)</t>
  </si>
  <si>
    <t>Total Land Area
(in Acres)</t>
  </si>
  <si>
    <t>15004000/ acre</t>
  </si>
  <si>
    <t>Guideline value
(in Rs.)</t>
  </si>
  <si>
    <t>Land rate (per Acre)</t>
  </si>
  <si>
    <t>Rate Considered
(per Acre)</t>
  </si>
  <si>
    <t>Total Value</t>
  </si>
  <si>
    <t>TOTAL</t>
  </si>
  <si>
    <t>GRAND TOTAL</t>
  </si>
  <si>
    <t>Total Value
(in Rs.)</t>
  </si>
  <si>
    <t>Serial No.</t>
  </si>
  <si>
    <t>Particulars</t>
  </si>
  <si>
    <t>Land Area
(in Acres)</t>
  </si>
  <si>
    <t>Plant Area</t>
  </si>
  <si>
    <t>Demarcated 
Township Area</t>
  </si>
  <si>
    <t>Village</t>
  </si>
  <si>
    <t>Janagam</t>
  </si>
  <si>
    <t>Maredupaka</t>
  </si>
  <si>
    <t>Un-demarcated 
land area</t>
  </si>
  <si>
    <t>Elkalpalli</t>
  </si>
  <si>
    <t>Penchikalpet</t>
  </si>
  <si>
    <t>Malkapur</t>
  </si>
  <si>
    <t>Medipally</t>
  </si>
  <si>
    <t>Value
(in Rs.)</t>
  </si>
  <si>
    <t>Factor of discounting</t>
  </si>
  <si>
    <t>Large land area</t>
  </si>
  <si>
    <t>Undeveloped land, low level of land
high chance of encroachment</t>
  </si>
  <si>
    <t>Undeveloped land, low level of land
high chance of encroachment, located in a very interior place</t>
  </si>
  <si>
    <t>Land Rate/Acre
(in Rs.)</t>
  </si>
  <si>
    <t>Land rate considered/Acre
(in Rs.)</t>
  </si>
  <si>
    <t>https://tsiic.telangana.gov.in/filePreview?fileName=CMS/File_100720230650387147493479.PFandIC%20Minutes%2001052023%20to%2031032024.pdf</t>
  </si>
  <si>
    <t>https://www.99acres.com/1-bhk-bedroom-independent-house-villa-for-sale-in-gouthami-nagar-ramagundam-2688-sq-ft-spid-K72738419</t>
  </si>
  <si>
    <t>https://www.99acres.com/1-bhk-bedroom-independent-house-villa-for-sale-in-gouthami-nagar-ramagundam-2688-sq-ft-spid-R72736843</t>
  </si>
  <si>
    <t>Google 
Coordinates</t>
  </si>
  <si>
    <t>18°43'20.4"N 79°30'19.2"E</t>
  </si>
  <si>
    <t>18°43'30.9"N 79°29'47.7"E</t>
  </si>
  <si>
    <t>1 acre</t>
  </si>
  <si>
    <t>40 guntha</t>
  </si>
  <si>
    <t>30 guntha</t>
  </si>
  <si>
    <t>18°42'56.6"N 79°30'25.1"E</t>
  </si>
  <si>
    <t>18°46'51.9"N 79°29'57.1"E</t>
  </si>
  <si>
    <t>18°44'12.8"N 79°29'46.4"E</t>
  </si>
  <si>
    <t>Land Valuation</t>
  </si>
  <si>
    <t>25,10,5</t>
  </si>
  <si>
    <t>20,10,5</t>
  </si>
  <si>
    <t>Google
Coordinates</t>
  </si>
  <si>
    <t>Land rate considered / Acre
(in Rs.)</t>
  </si>
  <si>
    <t>Land Rate / Acre
(in Rs.)</t>
  </si>
  <si>
    <t>1. Large land area=35%
2. Irregular shape=5%
3. Chances of 
encroachment=10%
4. Undeveloped Land=20%</t>
  </si>
  <si>
    <t>1. Large land area=30%
2. Irregular shape=5%
3. Chances of 
encroachment=10%
4. Undeveloped Land=10%
5.Low depth =15%</t>
  </si>
  <si>
    <t>1. Large land area=25%
2. Irregular shape=5%
3. Chances of 
encroachment=10%
4. Undeveloped Land=10%
5.Low depth =15%</t>
  </si>
  <si>
    <t>1. Large land area=40%
2. Irregular shape=5%
3. Chances of 
encroachment=10%
4. Undeveloped Land=10%
5.Low depth =15%</t>
  </si>
  <si>
    <t>Plant Land</t>
  </si>
  <si>
    <t>Residential Township</t>
  </si>
  <si>
    <t>Rural area in the back of the Plant.</t>
  </si>
  <si>
    <t>Rural area in the back of the Plant and Elkalpalli.</t>
  </si>
  <si>
    <t>Near to Godavari River</t>
  </si>
  <si>
    <t>Open Land adjacent to the Plant</t>
  </si>
  <si>
    <t>Opposite to Township. Admist residential habitation in Ramgundam city. Land has some water bodies as can be seen from top view in Google.</t>
  </si>
  <si>
    <t>1. Large Land area=55%
2. Restricted to particular use=15%</t>
  </si>
  <si>
    <t>1. Large land area=55%
2. Undeveloped Land=15%</t>
  </si>
  <si>
    <t>1. Large land area - 45%
2. Restricted to particular use=15%</t>
  </si>
  <si>
    <t>Land Size</t>
  </si>
  <si>
    <t>Restricted to particular use</t>
  </si>
  <si>
    <t>Location</t>
  </si>
  <si>
    <t>Land Level</t>
  </si>
  <si>
    <t>Water Bodies</t>
  </si>
  <si>
    <t>Factor of discounting/ premium</t>
  </si>
  <si>
    <t>Description of land</t>
  </si>
  <si>
    <t>add extra for land development</t>
  </si>
  <si>
    <t>Developed/ Undeveloped Land</t>
  </si>
  <si>
    <t>Possible encroachment</t>
  </si>
  <si>
    <t>Round up</t>
  </si>
  <si>
    <t>RV</t>
  </si>
  <si>
    <t>DSV</t>
  </si>
  <si>
    <t>Source</t>
  </si>
  <si>
    <t>Village name</t>
  </si>
  <si>
    <t>Rate/unit</t>
  </si>
  <si>
    <t>Total Area</t>
  </si>
  <si>
    <t>Distance from plant</t>
  </si>
  <si>
    <t>Link</t>
  </si>
  <si>
    <t>s farms india</t>
  </si>
  <si>
    <t>kalva srirampur</t>
  </si>
  <si>
    <t>22 lakhs/acre</t>
  </si>
  <si>
    <t>2 acres</t>
  </si>
  <si>
    <t>40 km from ramagundam</t>
  </si>
  <si>
    <t>https://m.sfarmsindia.com/agri-lands/agriculture-land-for-sale-in-kalva-srirampur-telangana-id-9126</t>
  </si>
  <si>
    <t>vennampalle</t>
  </si>
  <si>
    <t>50 lakh/acre</t>
  </si>
  <si>
    <t>3.1 acre</t>
  </si>
  <si>
    <t>86.3 km from ramagundam</t>
  </si>
  <si>
    <t>https://m.sfarmsindia.com/agri-lands/agriculture-land-for-sale-in-vennampalle-telangana-id-9166</t>
  </si>
  <si>
    <t>real estate</t>
  </si>
  <si>
    <t>medipalle</t>
  </si>
  <si>
    <t>information not correct</t>
  </si>
  <si>
    <t>https://www.realestateindia.com/property-detail/agricultural-farm-land-for-sale-in-medipalle-karimnagar-114-acre-5-50-lac-1126884.htm</t>
  </si>
  <si>
    <t>99 acres</t>
  </si>
  <si>
    <t>peddapalli</t>
  </si>
  <si>
    <t>9.65 lakh/guntha</t>
  </si>
  <si>
    <t>57 guntha</t>
  </si>
  <si>
    <t>48 km from ramagundam</t>
  </si>
  <si>
    <t>https://www.99acres.com/agricultural-farm-land-for-sale-in-peddapalli-karimnagar-7260-sq-yard-spid-F74428799</t>
  </si>
  <si>
    <t>thimmapiur</t>
  </si>
  <si>
    <t>1.12 cr/acre</t>
  </si>
  <si>
    <t>86 km from ramagundam</t>
  </si>
  <si>
    <t>https://www.99acres.com/agricultural-farm-land-for-sale-in-thimmapur-karimnagar-4840-sq-yard-spid-N73893981</t>
  </si>
  <si>
    <t>choppadandi</t>
  </si>
  <si>
    <t>40 lakhs/ acre</t>
  </si>
  <si>
    <t>3 acres</t>
  </si>
  <si>
    <t>52.6 km from ramagundam</t>
  </si>
  <si>
    <t>https://www.99acres.com/agricultural-farm-land-for-sale-in-choppadandi-karimnagar-14520-sq-yard-spid-J74554087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</si>
</sst>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43" fontId="1" fillId="5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5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1" applyNumberFormat="1" applyFont="1"/>
    <xf numFmtId="0" fontId="0" fillId="0" borderId="6" xfId="0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6" xfId="2" applyFont="1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6" borderId="0" xfId="0" applyFont="1" applyFill="1"/>
    <xf numFmtId="0" fontId="4" fillId="6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9"/>
  <sheetViews>
    <sheetView workbookViewId="0">
      <selection activeCell="R83" sqref="R83"/>
    </sheetView>
  </sheetViews>
  <sheetFormatPr defaultColWidth="9.140625" defaultRowHeight="15" x14ac:dyDescent="0.25"/>
  <cols>
    <col min="1" max="2" width="9.140625" style="2"/>
    <col min="3" max="3" width="13.7109375" style="2" bestFit="1" customWidth="1"/>
    <col min="4" max="5" width="9.140625" style="2"/>
    <col min="6" max="6" width="11.140625" style="2" customWidth="1"/>
    <col min="7" max="7" width="11.5703125" style="2" customWidth="1"/>
    <col min="8" max="9" width="14.42578125" style="3" customWidth="1"/>
    <col min="10" max="10" width="13.140625" style="2" customWidth="1"/>
    <col min="11" max="11" width="18" style="2" bestFit="1" customWidth="1"/>
    <col min="12" max="12" width="11.42578125" style="2" customWidth="1"/>
    <col min="13" max="13" width="12.85546875" style="2" customWidth="1"/>
    <col min="14" max="14" width="15.28515625" style="2" customWidth="1"/>
    <col min="15" max="17" width="9.140625" style="2"/>
    <col min="18" max="18" width="11" style="2" bestFit="1" customWidth="1"/>
    <col min="19" max="16384" width="9.140625" style="2"/>
  </cols>
  <sheetData>
    <row r="1" spans="2:18" x14ac:dyDescent="0.25">
      <c r="J1" s="9" t="s">
        <v>89</v>
      </c>
    </row>
    <row r="2" spans="2:18" x14ac:dyDescent="0.25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P2" s="2">
        <f>155.41*2.475</f>
        <v>384.63974999999999</v>
      </c>
      <c r="Q2" s="2">
        <f>76.19*2.475</f>
        <v>188.57024999999999</v>
      </c>
      <c r="R2" s="2">
        <f>703-384.6</f>
        <v>318.39999999999998</v>
      </c>
    </row>
    <row r="3" spans="2:18" s="1" customFormat="1" ht="48" customHeight="1" x14ac:dyDescent="0.25">
      <c r="B3" s="10" t="s">
        <v>1</v>
      </c>
      <c r="C3" s="10" t="s">
        <v>2</v>
      </c>
      <c r="D3" s="10" t="s">
        <v>3</v>
      </c>
      <c r="E3" s="10" t="s">
        <v>4</v>
      </c>
      <c r="F3" s="10" t="s">
        <v>86</v>
      </c>
      <c r="G3" s="10" t="s">
        <v>85</v>
      </c>
      <c r="H3" s="10" t="s">
        <v>87</v>
      </c>
      <c r="I3" s="10" t="s">
        <v>88</v>
      </c>
      <c r="J3" s="7" t="s">
        <v>84</v>
      </c>
      <c r="K3" s="10" t="s">
        <v>90</v>
      </c>
      <c r="L3" s="10" t="s">
        <v>91</v>
      </c>
      <c r="M3" s="7" t="s">
        <v>92</v>
      </c>
      <c r="N3" s="10" t="s">
        <v>96</v>
      </c>
    </row>
    <row r="4" spans="2:18" x14ac:dyDescent="0.25">
      <c r="B4" s="4">
        <v>1</v>
      </c>
      <c r="C4" s="4" t="s">
        <v>5</v>
      </c>
      <c r="D4" s="4">
        <v>529</v>
      </c>
      <c r="E4" s="6" t="s">
        <v>7</v>
      </c>
      <c r="F4" s="4">
        <v>2</v>
      </c>
      <c r="G4" s="4">
        <v>1</v>
      </c>
      <c r="H4" s="11">
        <f>((F4*4840)+(G4*121))</f>
        <v>9801</v>
      </c>
      <c r="I4" s="5">
        <f>H4/4840</f>
        <v>2.0249999999999999</v>
      </c>
      <c r="J4" s="12">
        <v>3100</v>
      </c>
      <c r="K4" s="13">
        <f>J4*H4</f>
        <v>30383100</v>
      </c>
      <c r="L4" s="12">
        <v>10000000</v>
      </c>
      <c r="M4" s="12">
        <v>10000000</v>
      </c>
      <c r="N4" s="12">
        <f>L4*I4</f>
        <v>20250000</v>
      </c>
      <c r="R4" s="2">
        <f>39+33+23+30</f>
        <v>125</v>
      </c>
    </row>
    <row r="5" spans="2:18" x14ac:dyDescent="0.25">
      <c r="B5" s="4">
        <v>2</v>
      </c>
      <c r="C5" s="4" t="s">
        <v>5</v>
      </c>
      <c r="D5" s="4">
        <v>531</v>
      </c>
      <c r="E5" s="4" t="s">
        <v>6</v>
      </c>
      <c r="F5" s="4">
        <v>3</v>
      </c>
      <c r="G5" s="4">
        <v>0</v>
      </c>
      <c r="H5" s="11">
        <f t="shared" ref="H5:H68" si="0">((F5*4840)+(G5*121))</f>
        <v>14520</v>
      </c>
      <c r="I5" s="5">
        <f t="shared" ref="I5:I68" si="1">H5/4840</f>
        <v>3</v>
      </c>
      <c r="J5" s="12">
        <v>3100</v>
      </c>
      <c r="K5" s="13">
        <f t="shared" ref="K5:K68" si="2">J5*H5</f>
        <v>45012000</v>
      </c>
      <c r="L5" s="12">
        <v>10000000</v>
      </c>
      <c r="M5" s="12">
        <v>10000000</v>
      </c>
      <c r="N5" s="12">
        <f t="shared" ref="N5:N68" si="3">L5*I5</f>
        <v>30000000</v>
      </c>
    </row>
    <row r="6" spans="2:18" x14ac:dyDescent="0.25">
      <c r="B6" s="4">
        <v>3</v>
      </c>
      <c r="C6" s="4" t="s">
        <v>5</v>
      </c>
      <c r="D6" s="4">
        <v>532</v>
      </c>
      <c r="E6" s="4" t="s">
        <v>6</v>
      </c>
      <c r="F6" s="4">
        <v>8</v>
      </c>
      <c r="G6" s="4">
        <v>30</v>
      </c>
      <c r="H6" s="11">
        <f t="shared" si="0"/>
        <v>42350</v>
      </c>
      <c r="I6" s="5">
        <f t="shared" si="1"/>
        <v>8.75</v>
      </c>
      <c r="J6" s="12">
        <v>3100</v>
      </c>
      <c r="K6" s="13">
        <f t="shared" si="2"/>
        <v>131285000</v>
      </c>
      <c r="L6" s="12">
        <v>10000000</v>
      </c>
      <c r="M6" s="12">
        <v>10000000</v>
      </c>
      <c r="N6" s="12">
        <f t="shared" si="3"/>
        <v>87500000</v>
      </c>
    </row>
    <row r="7" spans="2:18" x14ac:dyDescent="0.25">
      <c r="B7" s="4">
        <v>4</v>
      </c>
      <c r="C7" s="4" t="s">
        <v>5</v>
      </c>
      <c r="D7" s="4">
        <v>532</v>
      </c>
      <c r="E7" s="4" t="s">
        <v>7</v>
      </c>
      <c r="F7" s="4">
        <v>12</v>
      </c>
      <c r="G7" s="4">
        <v>31</v>
      </c>
      <c r="H7" s="11">
        <f t="shared" si="0"/>
        <v>61831</v>
      </c>
      <c r="I7" s="5">
        <f t="shared" si="1"/>
        <v>12.775</v>
      </c>
      <c r="J7" s="12">
        <v>3100</v>
      </c>
      <c r="K7" s="13">
        <f t="shared" si="2"/>
        <v>191676100</v>
      </c>
      <c r="L7" s="12">
        <v>10000000</v>
      </c>
      <c r="M7" s="12">
        <v>10000000</v>
      </c>
      <c r="N7" s="12">
        <f t="shared" si="3"/>
        <v>127750000</v>
      </c>
    </row>
    <row r="8" spans="2:18" x14ac:dyDescent="0.25">
      <c r="B8" s="4">
        <v>5</v>
      </c>
      <c r="C8" s="4" t="s">
        <v>5</v>
      </c>
      <c r="D8" s="4">
        <v>533</v>
      </c>
      <c r="E8" s="4" t="s">
        <v>6</v>
      </c>
      <c r="F8" s="4">
        <v>11</v>
      </c>
      <c r="G8" s="4">
        <v>18</v>
      </c>
      <c r="H8" s="11">
        <f t="shared" si="0"/>
        <v>55418</v>
      </c>
      <c r="I8" s="5">
        <f t="shared" si="1"/>
        <v>11.45</v>
      </c>
      <c r="J8" s="12">
        <v>3100</v>
      </c>
      <c r="K8" s="13">
        <f t="shared" si="2"/>
        <v>171795800</v>
      </c>
      <c r="L8" s="12">
        <v>10000000</v>
      </c>
      <c r="M8" s="12">
        <v>10000000</v>
      </c>
      <c r="N8" s="12">
        <f t="shared" si="3"/>
        <v>114500000</v>
      </c>
    </row>
    <row r="9" spans="2:18" x14ac:dyDescent="0.25">
      <c r="B9" s="4">
        <v>6</v>
      </c>
      <c r="C9" s="4" t="s">
        <v>5</v>
      </c>
      <c r="D9" s="4">
        <v>533</v>
      </c>
      <c r="E9" s="4" t="s">
        <v>7</v>
      </c>
      <c r="F9" s="4">
        <v>6</v>
      </c>
      <c r="G9" s="4">
        <v>0</v>
      </c>
      <c r="H9" s="11">
        <f t="shared" si="0"/>
        <v>29040</v>
      </c>
      <c r="I9" s="5">
        <f t="shared" si="1"/>
        <v>6</v>
      </c>
      <c r="J9" s="12">
        <v>3100</v>
      </c>
      <c r="K9" s="13">
        <f t="shared" si="2"/>
        <v>90024000</v>
      </c>
      <c r="L9" s="12">
        <v>10000000</v>
      </c>
      <c r="M9" s="12">
        <v>10000000</v>
      </c>
      <c r="N9" s="12">
        <f t="shared" si="3"/>
        <v>60000000</v>
      </c>
    </row>
    <row r="10" spans="2:18" x14ac:dyDescent="0.25">
      <c r="B10" s="4">
        <v>7</v>
      </c>
      <c r="C10" s="4" t="s">
        <v>5</v>
      </c>
      <c r="D10" s="4">
        <v>533</v>
      </c>
      <c r="E10" s="4" t="s">
        <v>8</v>
      </c>
      <c r="F10" s="4">
        <v>6</v>
      </c>
      <c r="G10" s="4">
        <v>0</v>
      </c>
      <c r="H10" s="11">
        <f t="shared" si="0"/>
        <v>29040</v>
      </c>
      <c r="I10" s="5">
        <f t="shared" si="1"/>
        <v>6</v>
      </c>
      <c r="J10" s="12">
        <v>3100</v>
      </c>
      <c r="K10" s="13">
        <f t="shared" si="2"/>
        <v>90024000</v>
      </c>
      <c r="L10" s="12">
        <v>10000000</v>
      </c>
      <c r="M10" s="12">
        <v>10000000</v>
      </c>
      <c r="N10" s="12">
        <f t="shared" si="3"/>
        <v>60000000</v>
      </c>
    </row>
    <row r="11" spans="2:18" x14ac:dyDescent="0.25">
      <c r="B11" s="4">
        <v>8</v>
      </c>
      <c r="C11" s="4" t="s">
        <v>5</v>
      </c>
      <c r="D11" s="4">
        <v>535</v>
      </c>
      <c r="E11" s="4"/>
      <c r="F11" s="4">
        <v>16</v>
      </c>
      <c r="G11" s="4">
        <v>22</v>
      </c>
      <c r="H11" s="11">
        <f t="shared" si="0"/>
        <v>80102</v>
      </c>
      <c r="I11" s="5">
        <f t="shared" si="1"/>
        <v>16.55</v>
      </c>
      <c r="J11" s="12">
        <v>3100</v>
      </c>
      <c r="K11" s="13">
        <f t="shared" si="2"/>
        <v>248316200</v>
      </c>
      <c r="L11" s="12">
        <v>10000000</v>
      </c>
      <c r="M11" s="12">
        <v>10000000</v>
      </c>
      <c r="N11" s="12">
        <f t="shared" si="3"/>
        <v>165500000</v>
      </c>
    </row>
    <row r="12" spans="2:18" x14ac:dyDescent="0.25">
      <c r="B12" s="4">
        <v>9</v>
      </c>
      <c r="C12" s="4" t="s">
        <v>5</v>
      </c>
      <c r="D12" s="4">
        <v>536</v>
      </c>
      <c r="E12" s="4"/>
      <c r="F12" s="4">
        <v>20</v>
      </c>
      <c r="G12" s="4">
        <v>14</v>
      </c>
      <c r="H12" s="11">
        <f t="shared" si="0"/>
        <v>98494</v>
      </c>
      <c r="I12" s="5">
        <f t="shared" si="1"/>
        <v>20.350000000000001</v>
      </c>
      <c r="J12" s="12">
        <v>3100</v>
      </c>
      <c r="K12" s="13">
        <f t="shared" si="2"/>
        <v>305331400</v>
      </c>
      <c r="L12" s="12">
        <v>10000000</v>
      </c>
      <c r="M12" s="12">
        <v>10000000</v>
      </c>
      <c r="N12" s="12">
        <f t="shared" si="3"/>
        <v>203500000</v>
      </c>
    </row>
    <row r="13" spans="2:18" x14ac:dyDescent="0.25">
      <c r="B13" s="4">
        <v>10</v>
      </c>
      <c r="C13" s="4" t="s">
        <v>5</v>
      </c>
      <c r="D13" s="4">
        <v>537</v>
      </c>
      <c r="E13" s="4" t="s">
        <v>6</v>
      </c>
      <c r="F13" s="4">
        <v>3</v>
      </c>
      <c r="G13" s="4">
        <v>21</v>
      </c>
      <c r="H13" s="11">
        <f t="shared" si="0"/>
        <v>17061</v>
      </c>
      <c r="I13" s="5">
        <f t="shared" si="1"/>
        <v>3.5249999999999999</v>
      </c>
      <c r="J13" s="12">
        <v>3100</v>
      </c>
      <c r="K13" s="13">
        <f t="shared" si="2"/>
        <v>52889100</v>
      </c>
      <c r="L13" s="12">
        <v>10000000</v>
      </c>
      <c r="M13" s="12">
        <v>10000000</v>
      </c>
      <c r="N13" s="12">
        <f t="shared" si="3"/>
        <v>35250000</v>
      </c>
    </row>
    <row r="14" spans="2:18" x14ac:dyDescent="0.25">
      <c r="B14" s="4">
        <v>11</v>
      </c>
      <c r="C14" s="4" t="s">
        <v>5</v>
      </c>
      <c r="D14" s="4">
        <v>537</v>
      </c>
      <c r="E14" s="4" t="s">
        <v>7</v>
      </c>
      <c r="F14" s="4">
        <v>3</v>
      </c>
      <c r="G14" s="4">
        <v>22</v>
      </c>
      <c r="H14" s="11">
        <f t="shared" si="0"/>
        <v>17182</v>
      </c>
      <c r="I14" s="5">
        <f t="shared" si="1"/>
        <v>3.55</v>
      </c>
      <c r="J14" s="12">
        <v>3100</v>
      </c>
      <c r="K14" s="13">
        <f t="shared" si="2"/>
        <v>53264200</v>
      </c>
      <c r="L14" s="12">
        <v>10000000</v>
      </c>
      <c r="M14" s="12">
        <v>10000000</v>
      </c>
      <c r="N14" s="12">
        <f t="shared" si="3"/>
        <v>35500000</v>
      </c>
    </row>
    <row r="15" spans="2:18" x14ac:dyDescent="0.25">
      <c r="B15" s="4">
        <v>12</v>
      </c>
      <c r="C15" s="4" t="s">
        <v>5</v>
      </c>
      <c r="D15" s="4">
        <v>537</v>
      </c>
      <c r="E15" s="4" t="s">
        <v>8</v>
      </c>
      <c r="F15" s="4">
        <v>3</v>
      </c>
      <c r="G15" s="4">
        <v>21</v>
      </c>
      <c r="H15" s="11">
        <f t="shared" si="0"/>
        <v>17061</v>
      </c>
      <c r="I15" s="5">
        <f t="shared" si="1"/>
        <v>3.5249999999999999</v>
      </c>
      <c r="J15" s="12">
        <v>3100</v>
      </c>
      <c r="K15" s="13">
        <f t="shared" si="2"/>
        <v>52889100</v>
      </c>
      <c r="L15" s="12">
        <v>10000000</v>
      </c>
      <c r="M15" s="12">
        <v>10000000</v>
      </c>
      <c r="N15" s="12">
        <f t="shared" si="3"/>
        <v>35250000</v>
      </c>
    </row>
    <row r="16" spans="2:18" x14ac:dyDescent="0.25">
      <c r="B16" s="4">
        <v>13</v>
      </c>
      <c r="C16" s="4" t="s">
        <v>5</v>
      </c>
      <c r="D16" s="4">
        <v>537</v>
      </c>
      <c r="E16" s="4" t="s">
        <v>9</v>
      </c>
      <c r="F16" s="4">
        <v>3</v>
      </c>
      <c r="G16" s="4">
        <v>21</v>
      </c>
      <c r="H16" s="11">
        <f t="shared" si="0"/>
        <v>17061</v>
      </c>
      <c r="I16" s="5">
        <f t="shared" si="1"/>
        <v>3.5249999999999999</v>
      </c>
      <c r="J16" s="12">
        <v>3100</v>
      </c>
      <c r="K16" s="13">
        <f t="shared" si="2"/>
        <v>52889100</v>
      </c>
      <c r="L16" s="12">
        <v>10000000</v>
      </c>
      <c r="M16" s="12">
        <v>10000000</v>
      </c>
      <c r="N16" s="12">
        <f t="shared" si="3"/>
        <v>35250000</v>
      </c>
    </row>
    <row r="17" spans="2:14" x14ac:dyDescent="0.25">
      <c r="B17" s="4">
        <v>14</v>
      </c>
      <c r="C17" s="4" t="s">
        <v>5</v>
      </c>
      <c r="D17" s="4">
        <v>538</v>
      </c>
      <c r="E17" s="4" t="s">
        <v>7</v>
      </c>
      <c r="F17" s="4">
        <v>4</v>
      </c>
      <c r="G17" s="4">
        <v>3</v>
      </c>
      <c r="H17" s="11">
        <f t="shared" si="0"/>
        <v>19723</v>
      </c>
      <c r="I17" s="5">
        <f t="shared" si="1"/>
        <v>4.0750000000000002</v>
      </c>
      <c r="J17" s="12">
        <v>3100</v>
      </c>
      <c r="K17" s="13">
        <f t="shared" si="2"/>
        <v>61141300</v>
      </c>
      <c r="L17" s="12">
        <v>10000000</v>
      </c>
      <c r="M17" s="12">
        <v>10000000</v>
      </c>
      <c r="N17" s="12">
        <f t="shared" si="3"/>
        <v>40750000</v>
      </c>
    </row>
    <row r="18" spans="2:14" x14ac:dyDescent="0.25">
      <c r="B18" s="4">
        <v>15</v>
      </c>
      <c r="C18" s="4" t="s">
        <v>5</v>
      </c>
      <c r="D18" s="4">
        <v>538</v>
      </c>
      <c r="E18" s="4" t="s">
        <v>8</v>
      </c>
      <c r="F18" s="4">
        <v>4</v>
      </c>
      <c r="G18" s="4">
        <v>2</v>
      </c>
      <c r="H18" s="11">
        <f t="shared" si="0"/>
        <v>19602</v>
      </c>
      <c r="I18" s="5">
        <f t="shared" si="1"/>
        <v>4.05</v>
      </c>
      <c r="J18" s="12">
        <v>3100</v>
      </c>
      <c r="K18" s="13">
        <f t="shared" si="2"/>
        <v>60766200</v>
      </c>
      <c r="L18" s="12">
        <v>10000000</v>
      </c>
      <c r="M18" s="12">
        <v>10000000</v>
      </c>
      <c r="N18" s="12">
        <f t="shared" si="3"/>
        <v>40500000</v>
      </c>
    </row>
    <row r="19" spans="2:14" x14ac:dyDescent="0.25">
      <c r="B19" s="4">
        <v>16</v>
      </c>
      <c r="C19" s="4" t="s">
        <v>5</v>
      </c>
      <c r="D19" s="4">
        <v>538</v>
      </c>
      <c r="E19" s="4" t="s">
        <v>9</v>
      </c>
      <c r="F19" s="4">
        <v>4</v>
      </c>
      <c r="G19" s="4">
        <v>2</v>
      </c>
      <c r="H19" s="11">
        <f t="shared" si="0"/>
        <v>19602</v>
      </c>
      <c r="I19" s="5">
        <f t="shared" si="1"/>
        <v>4.05</v>
      </c>
      <c r="J19" s="12">
        <v>3100</v>
      </c>
      <c r="K19" s="13">
        <f t="shared" si="2"/>
        <v>60766200</v>
      </c>
      <c r="L19" s="12">
        <v>10000000</v>
      </c>
      <c r="M19" s="12">
        <v>10000000</v>
      </c>
      <c r="N19" s="12">
        <f t="shared" si="3"/>
        <v>40500000</v>
      </c>
    </row>
    <row r="20" spans="2:14" x14ac:dyDescent="0.25">
      <c r="B20" s="4">
        <v>17</v>
      </c>
      <c r="C20" s="4" t="s">
        <v>5</v>
      </c>
      <c r="D20" s="4">
        <v>539</v>
      </c>
      <c r="E20" s="4"/>
      <c r="F20" s="4">
        <v>5</v>
      </c>
      <c r="G20" s="4">
        <v>9</v>
      </c>
      <c r="H20" s="11">
        <f t="shared" si="0"/>
        <v>25289</v>
      </c>
      <c r="I20" s="5">
        <f t="shared" si="1"/>
        <v>5.2249999999999996</v>
      </c>
      <c r="J20" s="12">
        <v>3100</v>
      </c>
      <c r="K20" s="13">
        <f t="shared" si="2"/>
        <v>78395900</v>
      </c>
      <c r="L20" s="12">
        <v>10000000</v>
      </c>
      <c r="M20" s="12">
        <v>10000000</v>
      </c>
      <c r="N20" s="12">
        <f t="shared" si="3"/>
        <v>52250000</v>
      </c>
    </row>
    <row r="21" spans="2:14" x14ac:dyDescent="0.25">
      <c r="B21" s="4">
        <v>18</v>
      </c>
      <c r="C21" s="4" t="s">
        <v>5</v>
      </c>
      <c r="D21" s="4">
        <v>540</v>
      </c>
      <c r="E21" s="4"/>
      <c r="F21" s="4">
        <v>6</v>
      </c>
      <c r="G21" s="4">
        <v>10</v>
      </c>
      <c r="H21" s="11">
        <f t="shared" si="0"/>
        <v>30250</v>
      </c>
      <c r="I21" s="5">
        <f t="shared" si="1"/>
        <v>6.25</v>
      </c>
      <c r="J21" s="12">
        <v>3100</v>
      </c>
      <c r="K21" s="13">
        <f t="shared" si="2"/>
        <v>93775000</v>
      </c>
      <c r="L21" s="12">
        <v>10000000</v>
      </c>
      <c r="M21" s="12">
        <v>10000000</v>
      </c>
      <c r="N21" s="12">
        <f t="shared" si="3"/>
        <v>62500000</v>
      </c>
    </row>
    <row r="22" spans="2:14" x14ac:dyDescent="0.25">
      <c r="B22" s="4">
        <v>19</v>
      </c>
      <c r="C22" s="4" t="s">
        <v>5</v>
      </c>
      <c r="D22" s="4">
        <v>541</v>
      </c>
      <c r="E22" s="4"/>
      <c r="F22" s="4">
        <v>14</v>
      </c>
      <c r="G22" s="4">
        <v>39</v>
      </c>
      <c r="H22" s="11">
        <f t="shared" si="0"/>
        <v>72479</v>
      </c>
      <c r="I22" s="5">
        <f t="shared" si="1"/>
        <v>14.975</v>
      </c>
      <c r="J22" s="12">
        <v>3100</v>
      </c>
      <c r="K22" s="13">
        <f t="shared" si="2"/>
        <v>224684900</v>
      </c>
      <c r="L22" s="12">
        <v>10000000</v>
      </c>
      <c r="M22" s="12">
        <v>10000000</v>
      </c>
      <c r="N22" s="12">
        <f t="shared" si="3"/>
        <v>149750000</v>
      </c>
    </row>
    <row r="23" spans="2:14" x14ac:dyDescent="0.25">
      <c r="B23" s="4">
        <v>20</v>
      </c>
      <c r="C23" s="4" t="s">
        <v>5</v>
      </c>
      <c r="D23" s="4">
        <v>542</v>
      </c>
      <c r="E23" s="4"/>
      <c r="F23" s="4">
        <v>1</v>
      </c>
      <c r="G23" s="4">
        <v>11</v>
      </c>
      <c r="H23" s="11">
        <f t="shared" si="0"/>
        <v>6171</v>
      </c>
      <c r="I23" s="5">
        <f t="shared" si="1"/>
        <v>1.2749999999999999</v>
      </c>
      <c r="J23" s="12">
        <v>3100</v>
      </c>
      <c r="K23" s="13">
        <f t="shared" si="2"/>
        <v>19130100</v>
      </c>
      <c r="L23" s="12">
        <v>10000000</v>
      </c>
      <c r="M23" s="12">
        <v>10000000</v>
      </c>
      <c r="N23" s="12">
        <f t="shared" si="3"/>
        <v>12750000</v>
      </c>
    </row>
    <row r="24" spans="2:14" x14ac:dyDescent="0.25">
      <c r="B24" s="4">
        <v>21</v>
      </c>
      <c r="C24" s="4" t="s">
        <v>5</v>
      </c>
      <c r="D24" s="4">
        <v>543</v>
      </c>
      <c r="E24" s="4"/>
      <c r="F24" s="4">
        <v>3</v>
      </c>
      <c r="G24" s="4">
        <v>2</v>
      </c>
      <c r="H24" s="11">
        <f t="shared" si="0"/>
        <v>14762</v>
      </c>
      <c r="I24" s="5">
        <f t="shared" si="1"/>
        <v>3.05</v>
      </c>
      <c r="J24" s="12">
        <v>3100</v>
      </c>
      <c r="K24" s="13">
        <f t="shared" si="2"/>
        <v>45762200</v>
      </c>
      <c r="L24" s="12">
        <v>10000000</v>
      </c>
      <c r="M24" s="12">
        <v>10000000</v>
      </c>
      <c r="N24" s="12">
        <f t="shared" si="3"/>
        <v>30500000</v>
      </c>
    </row>
    <row r="25" spans="2:14" x14ac:dyDescent="0.25">
      <c r="B25" s="4">
        <v>22</v>
      </c>
      <c r="C25" s="4" t="s">
        <v>5</v>
      </c>
      <c r="D25" s="4">
        <v>544</v>
      </c>
      <c r="E25" s="4"/>
      <c r="F25" s="4">
        <v>24</v>
      </c>
      <c r="G25" s="4">
        <v>5</v>
      </c>
      <c r="H25" s="11">
        <f t="shared" si="0"/>
        <v>116765</v>
      </c>
      <c r="I25" s="5">
        <f t="shared" si="1"/>
        <v>24.125</v>
      </c>
      <c r="J25" s="12">
        <v>3100</v>
      </c>
      <c r="K25" s="13">
        <f t="shared" si="2"/>
        <v>361971500</v>
      </c>
      <c r="L25" s="12">
        <v>10000000</v>
      </c>
      <c r="M25" s="12">
        <v>10000000</v>
      </c>
      <c r="N25" s="12">
        <f t="shared" si="3"/>
        <v>241250000</v>
      </c>
    </row>
    <row r="26" spans="2:14" x14ac:dyDescent="0.25">
      <c r="B26" s="4">
        <v>23</v>
      </c>
      <c r="C26" s="4" t="s">
        <v>5</v>
      </c>
      <c r="D26" s="4">
        <v>545</v>
      </c>
      <c r="E26" s="4" t="s">
        <v>7</v>
      </c>
      <c r="F26" s="4">
        <v>5</v>
      </c>
      <c r="G26" s="4">
        <v>21</v>
      </c>
      <c r="H26" s="11">
        <f t="shared" si="0"/>
        <v>26741</v>
      </c>
      <c r="I26" s="5">
        <f t="shared" si="1"/>
        <v>5.5250000000000004</v>
      </c>
      <c r="J26" s="12">
        <v>3100</v>
      </c>
      <c r="K26" s="13">
        <f t="shared" si="2"/>
        <v>82897100</v>
      </c>
      <c r="L26" s="12">
        <v>10000000</v>
      </c>
      <c r="M26" s="12">
        <v>10000000</v>
      </c>
      <c r="N26" s="12">
        <f t="shared" si="3"/>
        <v>55250000</v>
      </c>
    </row>
    <row r="27" spans="2:14" x14ac:dyDescent="0.25">
      <c r="B27" s="4">
        <v>24</v>
      </c>
      <c r="C27" s="4" t="s">
        <v>5</v>
      </c>
      <c r="D27" s="4">
        <v>545</v>
      </c>
      <c r="E27" s="4"/>
      <c r="F27" s="4">
        <v>7</v>
      </c>
      <c r="G27" s="4">
        <v>0</v>
      </c>
      <c r="H27" s="11">
        <f t="shared" si="0"/>
        <v>33880</v>
      </c>
      <c r="I27" s="5">
        <f t="shared" si="1"/>
        <v>7</v>
      </c>
      <c r="J27" s="12">
        <v>3100</v>
      </c>
      <c r="K27" s="13">
        <f t="shared" si="2"/>
        <v>105028000</v>
      </c>
      <c r="L27" s="12">
        <v>10000000</v>
      </c>
      <c r="M27" s="12">
        <v>10000000</v>
      </c>
      <c r="N27" s="12">
        <f t="shared" si="3"/>
        <v>70000000</v>
      </c>
    </row>
    <row r="28" spans="2:14" x14ac:dyDescent="0.25">
      <c r="B28" s="4">
        <v>25</v>
      </c>
      <c r="C28" s="4" t="s">
        <v>5</v>
      </c>
      <c r="D28" s="4">
        <v>546</v>
      </c>
      <c r="E28" s="4" t="s">
        <v>6</v>
      </c>
      <c r="F28" s="4">
        <v>7</v>
      </c>
      <c r="G28" s="4">
        <v>23</v>
      </c>
      <c r="H28" s="11">
        <f t="shared" si="0"/>
        <v>36663</v>
      </c>
      <c r="I28" s="5">
        <f t="shared" si="1"/>
        <v>7.5750000000000002</v>
      </c>
      <c r="J28" s="12">
        <v>3100</v>
      </c>
      <c r="K28" s="13">
        <f t="shared" si="2"/>
        <v>113655300</v>
      </c>
      <c r="L28" s="12">
        <v>10000000</v>
      </c>
      <c r="M28" s="12">
        <v>10000000</v>
      </c>
      <c r="N28" s="12">
        <f t="shared" si="3"/>
        <v>75750000</v>
      </c>
    </row>
    <row r="29" spans="2:14" x14ac:dyDescent="0.25">
      <c r="B29" s="4">
        <v>26</v>
      </c>
      <c r="C29" s="4" t="s">
        <v>5</v>
      </c>
      <c r="D29" s="4">
        <v>546</v>
      </c>
      <c r="E29" s="4" t="s">
        <v>7</v>
      </c>
      <c r="F29" s="4">
        <v>7</v>
      </c>
      <c r="G29" s="4">
        <v>22</v>
      </c>
      <c r="H29" s="11">
        <f t="shared" si="0"/>
        <v>36542</v>
      </c>
      <c r="I29" s="5">
        <f t="shared" si="1"/>
        <v>7.55</v>
      </c>
      <c r="J29" s="12">
        <v>3100</v>
      </c>
      <c r="K29" s="13">
        <f t="shared" si="2"/>
        <v>113280200</v>
      </c>
      <c r="L29" s="12">
        <v>10000000</v>
      </c>
      <c r="M29" s="12">
        <v>10000000</v>
      </c>
      <c r="N29" s="12">
        <f t="shared" si="3"/>
        <v>75500000</v>
      </c>
    </row>
    <row r="30" spans="2:14" x14ac:dyDescent="0.25">
      <c r="B30" s="4">
        <v>27</v>
      </c>
      <c r="C30" s="4" t="s">
        <v>5</v>
      </c>
      <c r="D30" s="4">
        <v>547</v>
      </c>
      <c r="E30" s="4" t="s">
        <v>6</v>
      </c>
      <c r="F30" s="4">
        <v>4</v>
      </c>
      <c r="G30" s="4">
        <v>20</v>
      </c>
      <c r="H30" s="11">
        <f t="shared" si="0"/>
        <v>21780</v>
      </c>
      <c r="I30" s="5">
        <f t="shared" si="1"/>
        <v>4.5</v>
      </c>
      <c r="J30" s="12">
        <v>3100</v>
      </c>
      <c r="K30" s="13">
        <f t="shared" si="2"/>
        <v>67518000</v>
      </c>
      <c r="L30" s="12">
        <v>10000000</v>
      </c>
      <c r="M30" s="12">
        <v>10000000</v>
      </c>
      <c r="N30" s="12">
        <f t="shared" si="3"/>
        <v>45000000</v>
      </c>
    </row>
    <row r="31" spans="2:14" x14ac:dyDescent="0.25">
      <c r="B31" s="4">
        <v>28</v>
      </c>
      <c r="C31" s="4" t="s">
        <v>5</v>
      </c>
      <c r="D31" s="4">
        <v>547</v>
      </c>
      <c r="E31" s="4" t="s">
        <v>7</v>
      </c>
      <c r="F31" s="4">
        <v>6</v>
      </c>
      <c r="G31" s="4">
        <v>12</v>
      </c>
      <c r="H31" s="11">
        <f t="shared" si="0"/>
        <v>30492</v>
      </c>
      <c r="I31" s="5">
        <f t="shared" si="1"/>
        <v>6.3</v>
      </c>
      <c r="J31" s="12">
        <v>3100</v>
      </c>
      <c r="K31" s="13">
        <f t="shared" si="2"/>
        <v>94525200</v>
      </c>
      <c r="L31" s="12">
        <v>10000000</v>
      </c>
      <c r="M31" s="12">
        <v>10000000</v>
      </c>
      <c r="N31" s="12">
        <f t="shared" si="3"/>
        <v>63000000</v>
      </c>
    </row>
    <row r="32" spans="2:14" x14ac:dyDescent="0.25">
      <c r="B32" s="4">
        <v>29</v>
      </c>
      <c r="C32" s="4" t="s">
        <v>5</v>
      </c>
      <c r="D32" s="4">
        <v>547</v>
      </c>
      <c r="E32" s="4" t="s">
        <v>8</v>
      </c>
      <c r="F32" s="4">
        <v>2</v>
      </c>
      <c r="G32" s="4">
        <v>0</v>
      </c>
      <c r="H32" s="11">
        <f t="shared" si="0"/>
        <v>9680</v>
      </c>
      <c r="I32" s="5">
        <f t="shared" si="1"/>
        <v>2</v>
      </c>
      <c r="J32" s="12">
        <v>3100</v>
      </c>
      <c r="K32" s="13">
        <f t="shared" si="2"/>
        <v>30008000</v>
      </c>
      <c r="L32" s="12">
        <v>10000000</v>
      </c>
      <c r="M32" s="12">
        <v>10000000</v>
      </c>
      <c r="N32" s="12">
        <f t="shared" si="3"/>
        <v>20000000</v>
      </c>
    </row>
    <row r="33" spans="2:14" x14ac:dyDescent="0.25">
      <c r="B33" s="4">
        <v>30</v>
      </c>
      <c r="C33" s="4" t="s">
        <v>5</v>
      </c>
      <c r="D33" s="4">
        <v>548</v>
      </c>
      <c r="E33" s="4"/>
      <c r="F33" s="4">
        <v>8</v>
      </c>
      <c r="G33" s="4">
        <v>3</v>
      </c>
      <c r="H33" s="11">
        <f t="shared" si="0"/>
        <v>39083</v>
      </c>
      <c r="I33" s="5">
        <f t="shared" si="1"/>
        <v>8.0749999999999993</v>
      </c>
      <c r="J33" s="12">
        <v>3100</v>
      </c>
      <c r="K33" s="13">
        <f t="shared" si="2"/>
        <v>121157300</v>
      </c>
      <c r="L33" s="12">
        <v>10000000</v>
      </c>
      <c r="M33" s="12">
        <v>10000000</v>
      </c>
      <c r="N33" s="12">
        <f t="shared" si="3"/>
        <v>80750000</v>
      </c>
    </row>
    <row r="34" spans="2:14" x14ac:dyDescent="0.25">
      <c r="B34" s="4">
        <v>31</v>
      </c>
      <c r="C34" s="4" t="s">
        <v>5</v>
      </c>
      <c r="D34" s="4">
        <v>549</v>
      </c>
      <c r="E34" s="4"/>
      <c r="F34" s="4">
        <v>1</v>
      </c>
      <c r="G34" s="4">
        <v>28</v>
      </c>
      <c r="H34" s="11">
        <f t="shared" si="0"/>
        <v>8228</v>
      </c>
      <c r="I34" s="5">
        <f t="shared" si="1"/>
        <v>1.7</v>
      </c>
      <c r="J34" s="12">
        <v>3100</v>
      </c>
      <c r="K34" s="13">
        <f t="shared" si="2"/>
        <v>25506800</v>
      </c>
      <c r="L34" s="12">
        <v>10000000</v>
      </c>
      <c r="M34" s="12">
        <v>10000000</v>
      </c>
      <c r="N34" s="12">
        <f t="shared" si="3"/>
        <v>17000000</v>
      </c>
    </row>
    <row r="35" spans="2:14" x14ac:dyDescent="0.25">
      <c r="B35" s="4">
        <v>32</v>
      </c>
      <c r="C35" s="4" t="s">
        <v>5</v>
      </c>
      <c r="D35" s="4">
        <v>550</v>
      </c>
      <c r="E35" s="4" t="s">
        <v>6</v>
      </c>
      <c r="F35" s="4">
        <v>7</v>
      </c>
      <c r="G35" s="4">
        <v>16</v>
      </c>
      <c r="H35" s="11">
        <f t="shared" si="0"/>
        <v>35816</v>
      </c>
      <c r="I35" s="5">
        <f t="shared" si="1"/>
        <v>7.4</v>
      </c>
      <c r="J35" s="12">
        <v>3100</v>
      </c>
      <c r="K35" s="13">
        <f t="shared" si="2"/>
        <v>111029600</v>
      </c>
      <c r="L35" s="12">
        <v>10000000</v>
      </c>
      <c r="M35" s="12">
        <v>10000000</v>
      </c>
      <c r="N35" s="12">
        <f t="shared" si="3"/>
        <v>74000000</v>
      </c>
    </row>
    <row r="36" spans="2:14" x14ac:dyDescent="0.25">
      <c r="B36" s="4">
        <v>33</v>
      </c>
      <c r="C36" s="4" t="s">
        <v>5</v>
      </c>
      <c r="D36" s="4">
        <v>550</v>
      </c>
      <c r="E36" s="4" t="s">
        <v>7</v>
      </c>
      <c r="F36" s="4">
        <v>3</v>
      </c>
      <c r="G36" s="4">
        <v>28</v>
      </c>
      <c r="H36" s="11">
        <f t="shared" si="0"/>
        <v>17908</v>
      </c>
      <c r="I36" s="5">
        <f t="shared" si="1"/>
        <v>3.7</v>
      </c>
      <c r="J36" s="12">
        <v>3100</v>
      </c>
      <c r="K36" s="13">
        <f t="shared" si="2"/>
        <v>55514800</v>
      </c>
      <c r="L36" s="12">
        <v>10000000</v>
      </c>
      <c r="M36" s="12">
        <v>10000000</v>
      </c>
      <c r="N36" s="12">
        <f t="shared" si="3"/>
        <v>37000000</v>
      </c>
    </row>
    <row r="37" spans="2:14" x14ac:dyDescent="0.25">
      <c r="B37" s="4">
        <v>34</v>
      </c>
      <c r="C37" s="4" t="s">
        <v>5</v>
      </c>
      <c r="D37" s="4">
        <v>551</v>
      </c>
      <c r="E37" s="4"/>
      <c r="F37" s="4">
        <v>3</v>
      </c>
      <c r="G37" s="4">
        <v>24</v>
      </c>
      <c r="H37" s="11">
        <f t="shared" si="0"/>
        <v>17424</v>
      </c>
      <c r="I37" s="5">
        <f t="shared" si="1"/>
        <v>3.6</v>
      </c>
      <c r="J37" s="12">
        <v>3100</v>
      </c>
      <c r="K37" s="13">
        <f t="shared" si="2"/>
        <v>54014400</v>
      </c>
      <c r="L37" s="12">
        <v>10000000</v>
      </c>
      <c r="M37" s="12">
        <v>10000000</v>
      </c>
      <c r="N37" s="12">
        <f t="shared" si="3"/>
        <v>36000000</v>
      </c>
    </row>
    <row r="38" spans="2:14" x14ac:dyDescent="0.25">
      <c r="B38" s="4">
        <v>35</v>
      </c>
      <c r="C38" s="4" t="s">
        <v>5</v>
      </c>
      <c r="D38" s="4">
        <v>552</v>
      </c>
      <c r="E38" s="4"/>
      <c r="F38" s="4">
        <v>4</v>
      </c>
      <c r="G38" s="4">
        <v>33</v>
      </c>
      <c r="H38" s="11">
        <f t="shared" si="0"/>
        <v>23353</v>
      </c>
      <c r="I38" s="5">
        <f t="shared" si="1"/>
        <v>4.8250000000000002</v>
      </c>
      <c r="J38" s="12">
        <v>3100</v>
      </c>
      <c r="K38" s="13">
        <f t="shared" si="2"/>
        <v>72394300</v>
      </c>
      <c r="L38" s="12">
        <v>10000000</v>
      </c>
      <c r="M38" s="12">
        <v>10000000</v>
      </c>
      <c r="N38" s="12">
        <f t="shared" si="3"/>
        <v>48250000</v>
      </c>
    </row>
    <row r="39" spans="2:14" x14ac:dyDescent="0.25">
      <c r="B39" s="4">
        <v>36</v>
      </c>
      <c r="C39" s="4" t="s">
        <v>5</v>
      </c>
      <c r="D39" s="4">
        <v>553</v>
      </c>
      <c r="E39" s="4"/>
      <c r="F39" s="4">
        <v>11</v>
      </c>
      <c r="G39" s="4">
        <v>36</v>
      </c>
      <c r="H39" s="11">
        <f t="shared" si="0"/>
        <v>57596</v>
      </c>
      <c r="I39" s="5">
        <f t="shared" si="1"/>
        <v>11.9</v>
      </c>
      <c r="J39" s="12">
        <v>3100</v>
      </c>
      <c r="K39" s="13">
        <f t="shared" si="2"/>
        <v>178547600</v>
      </c>
      <c r="L39" s="12">
        <v>10000000</v>
      </c>
      <c r="M39" s="12">
        <v>10000000</v>
      </c>
      <c r="N39" s="12">
        <f t="shared" si="3"/>
        <v>119000000</v>
      </c>
    </row>
    <row r="40" spans="2:14" x14ac:dyDescent="0.25">
      <c r="B40" s="4">
        <v>37</v>
      </c>
      <c r="C40" s="4" t="s">
        <v>5</v>
      </c>
      <c r="D40" s="4">
        <v>554</v>
      </c>
      <c r="E40" s="4"/>
      <c r="F40" s="4">
        <v>9</v>
      </c>
      <c r="G40" s="4">
        <v>17</v>
      </c>
      <c r="H40" s="11">
        <f t="shared" si="0"/>
        <v>45617</v>
      </c>
      <c r="I40" s="5">
        <f t="shared" si="1"/>
        <v>9.4250000000000007</v>
      </c>
      <c r="J40" s="12">
        <v>3100</v>
      </c>
      <c r="K40" s="13">
        <f t="shared" si="2"/>
        <v>141412700</v>
      </c>
      <c r="L40" s="12">
        <v>10000000</v>
      </c>
      <c r="M40" s="12">
        <v>10000000</v>
      </c>
      <c r="N40" s="12">
        <f t="shared" si="3"/>
        <v>94250000</v>
      </c>
    </row>
    <row r="41" spans="2:14" x14ac:dyDescent="0.25">
      <c r="B41" s="4">
        <v>38</v>
      </c>
      <c r="C41" s="4" t="s">
        <v>5</v>
      </c>
      <c r="D41" s="4">
        <v>557</v>
      </c>
      <c r="E41" s="4"/>
      <c r="F41" s="4">
        <v>5</v>
      </c>
      <c r="G41" s="4">
        <v>28</v>
      </c>
      <c r="H41" s="11">
        <f t="shared" si="0"/>
        <v>27588</v>
      </c>
      <c r="I41" s="5">
        <f t="shared" si="1"/>
        <v>5.7</v>
      </c>
      <c r="J41" s="12">
        <v>3100</v>
      </c>
      <c r="K41" s="13">
        <f t="shared" si="2"/>
        <v>85522800</v>
      </c>
      <c r="L41" s="12">
        <v>10000000</v>
      </c>
      <c r="M41" s="12">
        <v>10000000</v>
      </c>
      <c r="N41" s="12">
        <f t="shared" si="3"/>
        <v>57000000</v>
      </c>
    </row>
    <row r="42" spans="2:14" x14ac:dyDescent="0.25">
      <c r="B42" s="4">
        <v>39</v>
      </c>
      <c r="C42" s="4" t="s">
        <v>5</v>
      </c>
      <c r="D42" s="4">
        <v>558</v>
      </c>
      <c r="E42" s="4"/>
      <c r="F42" s="4">
        <v>4</v>
      </c>
      <c r="G42" s="4">
        <v>14</v>
      </c>
      <c r="H42" s="11">
        <f t="shared" si="0"/>
        <v>21054</v>
      </c>
      <c r="I42" s="5">
        <f t="shared" si="1"/>
        <v>4.3499999999999996</v>
      </c>
      <c r="J42" s="12">
        <v>3100</v>
      </c>
      <c r="K42" s="13">
        <f t="shared" si="2"/>
        <v>65267400</v>
      </c>
      <c r="L42" s="12">
        <v>10000000</v>
      </c>
      <c r="M42" s="12">
        <v>10000000</v>
      </c>
      <c r="N42" s="12">
        <f t="shared" si="3"/>
        <v>43500000</v>
      </c>
    </row>
    <row r="43" spans="2:14" x14ac:dyDescent="0.25">
      <c r="B43" s="4">
        <v>40</v>
      </c>
      <c r="C43" s="4" t="s">
        <v>5</v>
      </c>
      <c r="D43" s="4">
        <v>559</v>
      </c>
      <c r="E43" s="4"/>
      <c r="F43" s="4">
        <v>7</v>
      </c>
      <c r="G43" s="4">
        <v>0</v>
      </c>
      <c r="H43" s="11">
        <f t="shared" si="0"/>
        <v>33880</v>
      </c>
      <c r="I43" s="5">
        <f t="shared" si="1"/>
        <v>7</v>
      </c>
      <c r="J43" s="12">
        <v>3100</v>
      </c>
      <c r="K43" s="13">
        <f t="shared" si="2"/>
        <v>105028000</v>
      </c>
      <c r="L43" s="12">
        <v>10000000</v>
      </c>
      <c r="M43" s="12">
        <v>10000000</v>
      </c>
      <c r="N43" s="12">
        <f t="shared" si="3"/>
        <v>70000000</v>
      </c>
    </row>
    <row r="44" spans="2:14" x14ac:dyDescent="0.25">
      <c r="B44" s="4">
        <v>41</v>
      </c>
      <c r="C44" s="4" t="s">
        <v>5</v>
      </c>
      <c r="D44" s="4">
        <v>560</v>
      </c>
      <c r="E44" s="4"/>
      <c r="F44" s="4">
        <v>14</v>
      </c>
      <c r="G44" s="4">
        <v>3</v>
      </c>
      <c r="H44" s="11">
        <f t="shared" si="0"/>
        <v>68123</v>
      </c>
      <c r="I44" s="5">
        <f t="shared" si="1"/>
        <v>14.074999999999999</v>
      </c>
      <c r="J44" s="12">
        <v>3100</v>
      </c>
      <c r="K44" s="13">
        <f t="shared" si="2"/>
        <v>211181300</v>
      </c>
      <c r="L44" s="12">
        <v>10000000</v>
      </c>
      <c r="M44" s="12">
        <v>10000000</v>
      </c>
      <c r="N44" s="12">
        <f t="shared" si="3"/>
        <v>140750000</v>
      </c>
    </row>
    <row r="45" spans="2:14" x14ac:dyDescent="0.25">
      <c r="B45" s="4">
        <v>42</v>
      </c>
      <c r="C45" s="4" t="s">
        <v>5</v>
      </c>
      <c r="D45" s="4">
        <v>562</v>
      </c>
      <c r="E45" s="4"/>
      <c r="F45" s="4">
        <v>11</v>
      </c>
      <c r="G45" s="4">
        <v>1</v>
      </c>
      <c r="H45" s="11">
        <f t="shared" si="0"/>
        <v>53361</v>
      </c>
      <c r="I45" s="5">
        <f t="shared" si="1"/>
        <v>11.025</v>
      </c>
      <c r="J45" s="12">
        <v>3100</v>
      </c>
      <c r="K45" s="13">
        <f t="shared" si="2"/>
        <v>165419100</v>
      </c>
      <c r="L45" s="12">
        <v>10000000</v>
      </c>
      <c r="M45" s="12">
        <v>10000000</v>
      </c>
      <c r="N45" s="12">
        <f t="shared" si="3"/>
        <v>110250000</v>
      </c>
    </row>
    <row r="46" spans="2:14" x14ac:dyDescent="0.25">
      <c r="B46" s="4">
        <v>43</v>
      </c>
      <c r="C46" s="4" t="s">
        <v>5</v>
      </c>
      <c r="D46" s="4">
        <v>563</v>
      </c>
      <c r="E46" s="4"/>
      <c r="F46" s="4">
        <v>16</v>
      </c>
      <c r="G46" s="4">
        <v>36</v>
      </c>
      <c r="H46" s="11">
        <f t="shared" si="0"/>
        <v>81796</v>
      </c>
      <c r="I46" s="5">
        <f t="shared" si="1"/>
        <v>16.899999999999999</v>
      </c>
      <c r="J46" s="12">
        <v>3100</v>
      </c>
      <c r="K46" s="13">
        <f t="shared" si="2"/>
        <v>253567600</v>
      </c>
      <c r="L46" s="12">
        <v>10000000</v>
      </c>
      <c r="M46" s="12">
        <v>10000000</v>
      </c>
      <c r="N46" s="12">
        <f t="shared" si="3"/>
        <v>169000000</v>
      </c>
    </row>
    <row r="47" spans="2:14" x14ac:dyDescent="0.25">
      <c r="B47" s="4">
        <v>44</v>
      </c>
      <c r="C47" s="4" t="s">
        <v>5</v>
      </c>
      <c r="D47" s="4">
        <v>564</v>
      </c>
      <c r="E47" s="4"/>
      <c r="F47" s="4">
        <v>15</v>
      </c>
      <c r="G47" s="4">
        <v>37</v>
      </c>
      <c r="H47" s="11">
        <f t="shared" si="0"/>
        <v>77077</v>
      </c>
      <c r="I47" s="5">
        <f t="shared" si="1"/>
        <v>15.925000000000001</v>
      </c>
      <c r="J47" s="12">
        <v>3100</v>
      </c>
      <c r="K47" s="13">
        <f t="shared" si="2"/>
        <v>238938700</v>
      </c>
      <c r="L47" s="12">
        <v>10000000</v>
      </c>
      <c r="M47" s="12">
        <v>10000000</v>
      </c>
      <c r="N47" s="12">
        <f t="shared" si="3"/>
        <v>159250000</v>
      </c>
    </row>
    <row r="48" spans="2:14" x14ac:dyDescent="0.25">
      <c r="B48" s="4">
        <v>45</v>
      </c>
      <c r="C48" s="4" t="s">
        <v>5</v>
      </c>
      <c r="D48" s="4">
        <v>565</v>
      </c>
      <c r="E48" s="4"/>
      <c r="F48" s="4">
        <v>5</v>
      </c>
      <c r="G48" s="4">
        <v>12</v>
      </c>
      <c r="H48" s="11">
        <f t="shared" si="0"/>
        <v>25652</v>
      </c>
      <c r="I48" s="5">
        <f t="shared" si="1"/>
        <v>5.3</v>
      </c>
      <c r="J48" s="12">
        <v>3100</v>
      </c>
      <c r="K48" s="13">
        <f t="shared" si="2"/>
        <v>79521200</v>
      </c>
      <c r="L48" s="12">
        <v>10000000</v>
      </c>
      <c r="M48" s="12">
        <v>10000000</v>
      </c>
      <c r="N48" s="12">
        <f t="shared" si="3"/>
        <v>53000000</v>
      </c>
    </row>
    <row r="49" spans="2:14" x14ac:dyDescent="0.25">
      <c r="B49" s="4">
        <v>46</v>
      </c>
      <c r="C49" s="4" t="s">
        <v>5</v>
      </c>
      <c r="D49" s="4">
        <v>566</v>
      </c>
      <c r="E49" s="4" t="s">
        <v>6</v>
      </c>
      <c r="F49" s="4">
        <v>2</v>
      </c>
      <c r="G49" s="4">
        <v>14</v>
      </c>
      <c r="H49" s="11">
        <f t="shared" si="0"/>
        <v>11374</v>
      </c>
      <c r="I49" s="5">
        <f t="shared" si="1"/>
        <v>2.35</v>
      </c>
      <c r="J49" s="12">
        <v>3100</v>
      </c>
      <c r="K49" s="13">
        <f t="shared" si="2"/>
        <v>35259400</v>
      </c>
      <c r="L49" s="12">
        <v>10000000</v>
      </c>
      <c r="M49" s="12">
        <v>10000000</v>
      </c>
      <c r="N49" s="12">
        <f t="shared" si="3"/>
        <v>23500000</v>
      </c>
    </row>
    <row r="50" spans="2:14" x14ac:dyDescent="0.25">
      <c r="B50" s="4">
        <v>47</v>
      </c>
      <c r="C50" s="4" t="s">
        <v>5</v>
      </c>
      <c r="D50" s="4">
        <v>566</v>
      </c>
      <c r="E50" s="4" t="s">
        <v>7</v>
      </c>
      <c r="F50" s="4">
        <v>0</v>
      </c>
      <c r="G50" s="4">
        <v>24</v>
      </c>
      <c r="H50" s="11">
        <f t="shared" si="0"/>
        <v>2904</v>
      </c>
      <c r="I50" s="5">
        <f t="shared" si="1"/>
        <v>0.6</v>
      </c>
      <c r="J50" s="12">
        <v>3100</v>
      </c>
      <c r="K50" s="13">
        <f t="shared" si="2"/>
        <v>9002400</v>
      </c>
      <c r="L50" s="12">
        <v>10000000</v>
      </c>
      <c r="M50" s="12">
        <v>10000000</v>
      </c>
      <c r="N50" s="12">
        <f t="shared" si="3"/>
        <v>6000000</v>
      </c>
    </row>
    <row r="51" spans="2:14" x14ac:dyDescent="0.25">
      <c r="B51" s="4">
        <v>48</v>
      </c>
      <c r="C51" s="4" t="s">
        <v>5</v>
      </c>
      <c r="D51" s="4">
        <v>566</v>
      </c>
      <c r="E51" s="4" t="s">
        <v>8</v>
      </c>
      <c r="F51" s="4">
        <v>0</v>
      </c>
      <c r="G51" s="4">
        <v>25</v>
      </c>
      <c r="H51" s="11">
        <f t="shared" si="0"/>
        <v>3025</v>
      </c>
      <c r="I51" s="5">
        <f t="shared" si="1"/>
        <v>0.625</v>
      </c>
      <c r="J51" s="12">
        <v>3100</v>
      </c>
      <c r="K51" s="13">
        <f t="shared" si="2"/>
        <v>9377500</v>
      </c>
      <c r="L51" s="12">
        <v>10000000</v>
      </c>
      <c r="M51" s="12">
        <v>10000000</v>
      </c>
      <c r="N51" s="12">
        <f t="shared" si="3"/>
        <v>6250000</v>
      </c>
    </row>
    <row r="52" spans="2:14" x14ac:dyDescent="0.25">
      <c r="B52" s="4">
        <v>49</v>
      </c>
      <c r="C52" s="4" t="s">
        <v>5</v>
      </c>
      <c r="D52" s="4">
        <v>567</v>
      </c>
      <c r="E52" s="4"/>
      <c r="F52" s="4">
        <v>7</v>
      </c>
      <c r="G52" s="4">
        <v>31</v>
      </c>
      <c r="H52" s="11">
        <f t="shared" si="0"/>
        <v>37631</v>
      </c>
      <c r="I52" s="5">
        <f t="shared" si="1"/>
        <v>7.7750000000000004</v>
      </c>
      <c r="J52" s="12">
        <v>3100</v>
      </c>
      <c r="K52" s="13">
        <f t="shared" si="2"/>
        <v>116656100</v>
      </c>
      <c r="L52" s="12">
        <v>10000000</v>
      </c>
      <c r="M52" s="12">
        <v>10000000</v>
      </c>
      <c r="N52" s="12">
        <f t="shared" si="3"/>
        <v>77750000</v>
      </c>
    </row>
    <row r="53" spans="2:14" x14ac:dyDescent="0.25">
      <c r="B53" s="4">
        <v>50</v>
      </c>
      <c r="C53" s="4" t="s">
        <v>5</v>
      </c>
      <c r="D53" s="4">
        <v>568</v>
      </c>
      <c r="E53" s="4"/>
      <c r="F53" s="4">
        <v>15</v>
      </c>
      <c r="G53" s="4">
        <v>38</v>
      </c>
      <c r="H53" s="11">
        <f t="shared" si="0"/>
        <v>77198</v>
      </c>
      <c r="I53" s="5">
        <f t="shared" si="1"/>
        <v>15.95</v>
      </c>
      <c r="J53" s="12">
        <v>3100</v>
      </c>
      <c r="K53" s="13">
        <f t="shared" si="2"/>
        <v>239313800</v>
      </c>
      <c r="L53" s="12">
        <v>10000000</v>
      </c>
      <c r="M53" s="12">
        <v>10000000</v>
      </c>
      <c r="N53" s="12">
        <f t="shared" si="3"/>
        <v>159500000</v>
      </c>
    </row>
    <row r="54" spans="2:14" x14ac:dyDescent="0.25">
      <c r="B54" s="4">
        <v>51</v>
      </c>
      <c r="C54" s="4" t="s">
        <v>5</v>
      </c>
      <c r="D54" s="4">
        <v>569</v>
      </c>
      <c r="E54" s="4"/>
      <c r="F54" s="4">
        <v>5</v>
      </c>
      <c r="G54" s="4">
        <v>11</v>
      </c>
      <c r="H54" s="11">
        <f t="shared" si="0"/>
        <v>25531</v>
      </c>
      <c r="I54" s="5">
        <f t="shared" si="1"/>
        <v>5.2750000000000004</v>
      </c>
      <c r="J54" s="12">
        <v>3100</v>
      </c>
      <c r="K54" s="13">
        <f t="shared" si="2"/>
        <v>79146100</v>
      </c>
      <c r="L54" s="12">
        <v>10000000</v>
      </c>
      <c r="M54" s="12">
        <v>10000000</v>
      </c>
      <c r="N54" s="12">
        <f t="shared" si="3"/>
        <v>52750000</v>
      </c>
    </row>
    <row r="55" spans="2:14" x14ac:dyDescent="0.25">
      <c r="B55" s="4">
        <v>52</v>
      </c>
      <c r="C55" s="4" t="s">
        <v>5</v>
      </c>
      <c r="D55" s="4">
        <v>570</v>
      </c>
      <c r="E55" s="4"/>
      <c r="F55" s="4">
        <v>11</v>
      </c>
      <c r="G55" s="4">
        <v>22</v>
      </c>
      <c r="H55" s="11">
        <f t="shared" si="0"/>
        <v>55902</v>
      </c>
      <c r="I55" s="5">
        <f t="shared" si="1"/>
        <v>11.55</v>
      </c>
      <c r="J55" s="12">
        <v>3100</v>
      </c>
      <c r="K55" s="13">
        <f t="shared" si="2"/>
        <v>173296200</v>
      </c>
      <c r="L55" s="12">
        <v>10000000</v>
      </c>
      <c r="M55" s="12">
        <v>10000000</v>
      </c>
      <c r="N55" s="12">
        <f t="shared" si="3"/>
        <v>115500000</v>
      </c>
    </row>
    <row r="56" spans="2:14" x14ac:dyDescent="0.25">
      <c r="B56" s="4">
        <v>53</v>
      </c>
      <c r="C56" s="4" t="s">
        <v>5</v>
      </c>
      <c r="D56" s="4">
        <v>571</v>
      </c>
      <c r="E56" s="4"/>
      <c r="F56" s="4">
        <v>17</v>
      </c>
      <c r="G56" s="4">
        <v>2</v>
      </c>
      <c r="H56" s="11">
        <f t="shared" si="0"/>
        <v>82522</v>
      </c>
      <c r="I56" s="5">
        <f t="shared" si="1"/>
        <v>17.05</v>
      </c>
      <c r="J56" s="12">
        <v>3100</v>
      </c>
      <c r="K56" s="13">
        <f t="shared" si="2"/>
        <v>255818200</v>
      </c>
      <c r="L56" s="12">
        <v>10000000</v>
      </c>
      <c r="M56" s="12">
        <v>10000000</v>
      </c>
      <c r="N56" s="12">
        <f t="shared" si="3"/>
        <v>170500000</v>
      </c>
    </row>
    <row r="57" spans="2:14" x14ac:dyDescent="0.25">
      <c r="B57" s="4">
        <v>54</v>
      </c>
      <c r="C57" s="4" t="s">
        <v>5</v>
      </c>
      <c r="D57" s="4">
        <v>572</v>
      </c>
      <c r="E57" s="4"/>
      <c r="F57" s="4">
        <v>7</v>
      </c>
      <c r="G57" s="4">
        <v>22</v>
      </c>
      <c r="H57" s="11">
        <f t="shared" si="0"/>
        <v>36542</v>
      </c>
      <c r="I57" s="5">
        <f t="shared" si="1"/>
        <v>7.55</v>
      </c>
      <c r="J57" s="12">
        <v>3100</v>
      </c>
      <c r="K57" s="13">
        <f t="shared" si="2"/>
        <v>113280200</v>
      </c>
      <c r="L57" s="12">
        <v>10000000</v>
      </c>
      <c r="M57" s="12">
        <v>10000000</v>
      </c>
      <c r="N57" s="12">
        <f t="shared" si="3"/>
        <v>75500000</v>
      </c>
    </row>
    <row r="58" spans="2:14" x14ac:dyDescent="0.25">
      <c r="B58" s="4">
        <v>55</v>
      </c>
      <c r="C58" s="4" t="s">
        <v>5</v>
      </c>
      <c r="D58" s="4">
        <v>573</v>
      </c>
      <c r="E58" s="4" t="s">
        <v>7</v>
      </c>
      <c r="F58" s="4">
        <v>1</v>
      </c>
      <c r="G58" s="4">
        <v>36</v>
      </c>
      <c r="H58" s="11">
        <f t="shared" si="0"/>
        <v>9196</v>
      </c>
      <c r="I58" s="5">
        <f t="shared" si="1"/>
        <v>1.9</v>
      </c>
      <c r="J58" s="12">
        <v>3100</v>
      </c>
      <c r="K58" s="13">
        <f t="shared" si="2"/>
        <v>28507600</v>
      </c>
      <c r="L58" s="12">
        <v>10000000</v>
      </c>
      <c r="M58" s="12">
        <v>10000000</v>
      </c>
      <c r="N58" s="12">
        <f t="shared" si="3"/>
        <v>19000000</v>
      </c>
    </row>
    <row r="59" spans="2:14" x14ac:dyDescent="0.25">
      <c r="B59" s="4">
        <v>56</v>
      </c>
      <c r="C59" s="4" t="s">
        <v>5</v>
      </c>
      <c r="D59" s="4">
        <v>573</v>
      </c>
      <c r="E59" s="4" t="s">
        <v>8</v>
      </c>
      <c r="F59" s="4">
        <v>1</v>
      </c>
      <c r="G59" s="4">
        <v>36</v>
      </c>
      <c r="H59" s="11">
        <f t="shared" si="0"/>
        <v>9196</v>
      </c>
      <c r="I59" s="5">
        <f t="shared" si="1"/>
        <v>1.9</v>
      </c>
      <c r="J59" s="12">
        <v>3100</v>
      </c>
      <c r="K59" s="13">
        <f t="shared" si="2"/>
        <v>28507600</v>
      </c>
      <c r="L59" s="12">
        <v>10000000</v>
      </c>
      <c r="M59" s="12">
        <v>10000000</v>
      </c>
      <c r="N59" s="12">
        <f t="shared" si="3"/>
        <v>19000000</v>
      </c>
    </row>
    <row r="60" spans="2:14" x14ac:dyDescent="0.25">
      <c r="B60" s="4">
        <v>57</v>
      </c>
      <c r="C60" s="4" t="s">
        <v>5</v>
      </c>
      <c r="D60" s="4">
        <v>574</v>
      </c>
      <c r="E60" s="4"/>
      <c r="F60" s="4">
        <v>10</v>
      </c>
      <c r="G60" s="4">
        <v>9</v>
      </c>
      <c r="H60" s="11">
        <f t="shared" si="0"/>
        <v>49489</v>
      </c>
      <c r="I60" s="5">
        <f t="shared" si="1"/>
        <v>10.225</v>
      </c>
      <c r="J60" s="12">
        <v>3100</v>
      </c>
      <c r="K60" s="13">
        <f t="shared" si="2"/>
        <v>153415900</v>
      </c>
      <c r="L60" s="12">
        <v>10000000</v>
      </c>
      <c r="M60" s="12">
        <v>10000000</v>
      </c>
      <c r="N60" s="12">
        <f t="shared" si="3"/>
        <v>102250000</v>
      </c>
    </row>
    <row r="61" spans="2:14" x14ac:dyDescent="0.25">
      <c r="B61" s="4">
        <v>58</v>
      </c>
      <c r="C61" s="4" t="s">
        <v>5</v>
      </c>
      <c r="D61" s="4">
        <v>575</v>
      </c>
      <c r="E61" s="4"/>
      <c r="F61" s="4">
        <v>5</v>
      </c>
      <c r="G61" s="4">
        <v>30</v>
      </c>
      <c r="H61" s="11">
        <f t="shared" si="0"/>
        <v>27830</v>
      </c>
      <c r="I61" s="5">
        <f t="shared" si="1"/>
        <v>5.75</v>
      </c>
      <c r="J61" s="12">
        <v>3100</v>
      </c>
      <c r="K61" s="13">
        <f t="shared" si="2"/>
        <v>86273000</v>
      </c>
      <c r="L61" s="12">
        <v>10000000</v>
      </c>
      <c r="M61" s="12">
        <v>10000000</v>
      </c>
      <c r="N61" s="12">
        <f t="shared" si="3"/>
        <v>57500000</v>
      </c>
    </row>
    <row r="62" spans="2:14" x14ac:dyDescent="0.25">
      <c r="B62" s="4">
        <v>59</v>
      </c>
      <c r="C62" s="4" t="s">
        <v>5</v>
      </c>
      <c r="D62" s="4">
        <v>576</v>
      </c>
      <c r="E62" s="4"/>
      <c r="F62" s="4">
        <v>5</v>
      </c>
      <c r="G62" s="4">
        <v>5</v>
      </c>
      <c r="H62" s="11">
        <f t="shared" si="0"/>
        <v>24805</v>
      </c>
      <c r="I62" s="5">
        <f t="shared" si="1"/>
        <v>5.125</v>
      </c>
      <c r="J62" s="12">
        <v>3100</v>
      </c>
      <c r="K62" s="13">
        <f t="shared" si="2"/>
        <v>76895500</v>
      </c>
      <c r="L62" s="12">
        <v>10000000</v>
      </c>
      <c r="M62" s="12">
        <v>10000000</v>
      </c>
      <c r="N62" s="12">
        <f t="shared" si="3"/>
        <v>51250000</v>
      </c>
    </row>
    <row r="63" spans="2:14" x14ac:dyDescent="0.25">
      <c r="B63" s="4">
        <v>60</v>
      </c>
      <c r="C63" s="4" t="s">
        <v>5</v>
      </c>
      <c r="D63" s="4">
        <v>577</v>
      </c>
      <c r="E63" s="4"/>
      <c r="F63" s="4">
        <v>7</v>
      </c>
      <c r="G63" s="4">
        <v>36</v>
      </c>
      <c r="H63" s="11">
        <f t="shared" si="0"/>
        <v>38236</v>
      </c>
      <c r="I63" s="5">
        <f t="shared" si="1"/>
        <v>7.9</v>
      </c>
      <c r="J63" s="12">
        <v>3100</v>
      </c>
      <c r="K63" s="13">
        <f t="shared" si="2"/>
        <v>118531600</v>
      </c>
      <c r="L63" s="12">
        <v>10000000</v>
      </c>
      <c r="M63" s="12">
        <v>10000000</v>
      </c>
      <c r="N63" s="12">
        <f t="shared" si="3"/>
        <v>79000000</v>
      </c>
    </row>
    <row r="64" spans="2:14" x14ac:dyDescent="0.25">
      <c r="B64" s="4">
        <v>61</v>
      </c>
      <c r="C64" s="4" t="s">
        <v>5</v>
      </c>
      <c r="D64" s="4">
        <v>578</v>
      </c>
      <c r="E64" s="4"/>
      <c r="F64" s="4">
        <v>10</v>
      </c>
      <c r="G64" s="4">
        <v>31</v>
      </c>
      <c r="H64" s="11">
        <f t="shared" si="0"/>
        <v>52151</v>
      </c>
      <c r="I64" s="5">
        <f t="shared" si="1"/>
        <v>10.775</v>
      </c>
      <c r="J64" s="12">
        <v>3100</v>
      </c>
      <c r="K64" s="13">
        <f t="shared" si="2"/>
        <v>161668100</v>
      </c>
      <c r="L64" s="12">
        <v>10000000</v>
      </c>
      <c r="M64" s="12">
        <v>10000000</v>
      </c>
      <c r="N64" s="12">
        <f t="shared" si="3"/>
        <v>107750000</v>
      </c>
    </row>
    <row r="65" spans="2:18" x14ac:dyDescent="0.25">
      <c r="B65" s="4">
        <v>62</v>
      </c>
      <c r="C65" s="4" t="s">
        <v>5</v>
      </c>
      <c r="D65" s="4">
        <v>579</v>
      </c>
      <c r="E65" s="4"/>
      <c r="F65" s="4">
        <v>8</v>
      </c>
      <c r="G65" s="4">
        <v>7</v>
      </c>
      <c r="H65" s="11">
        <f t="shared" si="0"/>
        <v>39567</v>
      </c>
      <c r="I65" s="5">
        <f t="shared" si="1"/>
        <v>8.1750000000000007</v>
      </c>
      <c r="J65" s="12">
        <v>3100</v>
      </c>
      <c r="K65" s="13">
        <f t="shared" si="2"/>
        <v>122657700</v>
      </c>
      <c r="L65" s="12">
        <v>10000000</v>
      </c>
      <c r="M65" s="12">
        <v>10000000</v>
      </c>
      <c r="N65" s="12">
        <f t="shared" si="3"/>
        <v>81750000</v>
      </c>
    </row>
    <row r="66" spans="2:18" x14ac:dyDescent="0.25">
      <c r="B66" s="4">
        <v>63</v>
      </c>
      <c r="C66" s="4" t="s">
        <v>5</v>
      </c>
      <c r="D66" s="4">
        <v>580</v>
      </c>
      <c r="E66" s="4"/>
      <c r="F66" s="4">
        <v>7</v>
      </c>
      <c r="G66" s="4">
        <v>16</v>
      </c>
      <c r="H66" s="11">
        <f t="shared" si="0"/>
        <v>35816</v>
      </c>
      <c r="I66" s="5">
        <f t="shared" si="1"/>
        <v>7.4</v>
      </c>
      <c r="J66" s="12">
        <v>3100</v>
      </c>
      <c r="K66" s="13">
        <f t="shared" si="2"/>
        <v>111029600</v>
      </c>
      <c r="L66" s="12">
        <v>10000000</v>
      </c>
      <c r="M66" s="12">
        <v>10000000</v>
      </c>
      <c r="N66" s="12">
        <f t="shared" si="3"/>
        <v>74000000</v>
      </c>
    </row>
    <row r="67" spans="2:18" x14ac:dyDescent="0.25">
      <c r="B67" s="4">
        <v>64</v>
      </c>
      <c r="C67" s="4" t="s">
        <v>5</v>
      </c>
      <c r="D67" s="4">
        <v>606</v>
      </c>
      <c r="E67" s="4" t="s">
        <v>8</v>
      </c>
      <c r="F67" s="4">
        <v>5</v>
      </c>
      <c r="G67" s="4">
        <v>22</v>
      </c>
      <c r="H67" s="11">
        <f t="shared" si="0"/>
        <v>26862</v>
      </c>
      <c r="I67" s="5">
        <f t="shared" si="1"/>
        <v>5.55</v>
      </c>
      <c r="J67" s="12">
        <v>3100</v>
      </c>
      <c r="K67" s="13">
        <f t="shared" si="2"/>
        <v>83272200</v>
      </c>
      <c r="L67" s="12">
        <v>10000000</v>
      </c>
      <c r="M67" s="12">
        <v>10000000</v>
      </c>
      <c r="N67" s="12">
        <f t="shared" si="3"/>
        <v>55500000</v>
      </c>
    </row>
    <row r="68" spans="2:18" x14ac:dyDescent="0.25">
      <c r="B68" s="4">
        <v>65</v>
      </c>
      <c r="C68" s="4" t="s">
        <v>5</v>
      </c>
      <c r="D68" s="4">
        <v>607</v>
      </c>
      <c r="E68" s="4"/>
      <c r="F68" s="4">
        <v>9</v>
      </c>
      <c r="G68" s="4">
        <v>39</v>
      </c>
      <c r="H68" s="11">
        <f t="shared" si="0"/>
        <v>48279</v>
      </c>
      <c r="I68" s="5">
        <f t="shared" si="1"/>
        <v>9.9749999999999996</v>
      </c>
      <c r="J68" s="12">
        <v>3100</v>
      </c>
      <c r="K68" s="13">
        <f t="shared" si="2"/>
        <v>149664900</v>
      </c>
      <c r="L68" s="12">
        <v>10000000</v>
      </c>
      <c r="M68" s="12">
        <v>10000000</v>
      </c>
      <c r="N68" s="12">
        <f t="shared" si="3"/>
        <v>99750000</v>
      </c>
    </row>
    <row r="69" spans="2:18" x14ac:dyDescent="0.25">
      <c r="B69" s="4">
        <v>66</v>
      </c>
      <c r="C69" s="4" t="s">
        <v>5</v>
      </c>
      <c r="D69" s="4">
        <v>582</v>
      </c>
      <c r="E69" s="4"/>
      <c r="F69" s="4">
        <v>17</v>
      </c>
      <c r="G69" s="4">
        <v>13</v>
      </c>
      <c r="H69" s="11">
        <f t="shared" ref="H69:H97" si="4">((F69*4840)+(G69*121))</f>
        <v>83853</v>
      </c>
      <c r="I69" s="5">
        <f t="shared" ref="I69:I97" si="5">H69/4840</f>
        <v>17.324999999999999</v>
      </c>
      <c r="J69" s="12">
        <v>3100</v>
      </c>
      <c r="K69" s="13">
        <f t="shared" ref="K69:K97" si="6">J69*H69</f>
        <v>259944300</v>
      </c>
      <c r="L69" s="12">
        <v>10000000</v>
      </c>
      <c r="M69" s="12">
        <v>10000000</v>
      </c>
      <c r="N69" s="12">
        <f t="shared" ref="N69:N97" si="7">L69*I69</f>
        <v>173250000</v>
      </c>
    </row>
    <row r="70" spans="2:18" x14ac:dyDescent="0.25">
      <c r="B70" s="4">
        <v>67</v>
      </c>
      <c r="C70" s="4" t="s">
        <v>5</v>
      </c>
      <c r="D70" s="4">
        <v>529</v>
      </c>
      <c r="E70" s="4" t="s">
        <v>8</v>
      </c>
      <c r="F70" s="4">
        <v>0</v>
      </c>
      <c r="G70" s="4">
        <v>20</v>
      </c>
      <c r="H70" s="11">
        <f t="shared" si="4"/>
        <v>2420</v>
      </c>
      <c r="I70" s="5">
        <f t="shared" si="5"/>
        <v>0.5</v>
      </c>
      <c r="J70" s="12">
        <v>3100</v>
      </c>
      <c r="K70" s="13">
        <f t="shared" si="6"/>
        <v>7502000</v>
      </c>
      <c r="L70" s="12">
        <v>10000000</v>
      </c>
      <c r="M70" s="12">
        <v>10000000</v>
      </c>
      <c r="N70" s="12">
        <f t="shared" si="7"/>
        <v>5000000</v>
      </c>
    </row>
    <row r="71" spans="2:18" x14ac:dyDescent="0.25">
      <c r="B71" s="4">
        <v>68</v>
      </c>
      <c r="C71" s="4" t="s">
        <v>5</v>
      </c>
      <c r="D71" s="4">
        <v>530</v>
      </c>
      <c r="E71" s="4"/>
      <c r="F71" s="4">
        <v>0</v>
      </c>
      <c r="G71" s="4">
        <v>7</v>
      </c>
      <c r="H71" s="11">
        <f t="shared" si="4"/>
        <v>847</v>
      </c>
      <c r="I71" s="5">
        <f t="shared" si="5"/>
        <v>0.17499999999999999</v>
      </c>
      <c r="J71" s="12">
        <v>3100</v>
      </c>
      <c r="K71" s="13">
        <f t="shared" si="6"/>
        <v>2625700</v>
      </c>
      <c r="L71" s="12">
        <v>10000000</v>
      </c>
      <c r="M71" s="12">
        <v>10000000</v>
      </c>
      <c r="N71" s="12">
        <f t="shared" si="7"/>
        <v>1750000</v>
      </c>
    </row>
    <row r="72" spans="2:18" x14ac:dyDescent="0.25">
      <c r="B72" s="4">
        <v>69</v>
      </c>
      <c r="C72" s="4" t="s">
        <v>5</v>
      </c>
      <c r="D72" s="4">
        <v>531</v>
      </c>
      <c r="E72" s="4" t="s">
        <v>7</v>
      </c>
      <c r="F72" s="4">
        <v>8</v>
      </c>
      <c r="G72" s="4">
        <v>26</v>
      </c>
      <c r="H72" s="11">
        <f t="shared" si="4"/>
        <v>41866</v>
      </c>
      <c r="I72" s="5">
        <f t="shared" si="5"/>
        <v>8.65</v>
      </c>
      <c r="J72" s="12">
        <v>3100</v>
      </c>
      <c r="K72" s="13">
        <f t="shared" si="6"/>
        <v>129784600</v>
      </c>
      <c r="L72" s="12">
        <v>10000000</v>
      </c>
      <c r="M72" s="12">
        <v>10000000</v>
      </c>
      <c r="N72" s="12">
        <f t="shared" si="7"/>
        <v>86500000</v>
      </c>
    </row>
    <row r="73" spans="2:18" x14ac:dyDescent="0.25">
      <c r="B73" s="4">
        <v>70</v>
      </c>
      <c r="C73" s="4" t="s">
        <v>5</v>
      </c>
      <c r="D73" s="4">
        <v>534</v>
      </c>
      <c r="E73" s="4"/>
      <c r="F73" s="4">
        <v>19</v>
      </c>
      <c r="G73" s="4">
        <v>28</v>
      </c>
      <c r="H73" s="11">
        <f t="shared" si="4"/>
        <v>95348</v>
      </c>
      <c r="I73" s="5">
        <f t="shared" si="5"/>
        <v>19.7</v>
      </c>
      <c r="J73" s="12">
        <v>3100</v>
      </c>
      <c r="K73" s="13">
        <f t="shared" si="6"/>
        <v>295578800</v>
      </c>
      <c r="L73" s="12">
        <v>10000000</v>
      </c>
      <c r="M73" s="12">
        <v>10000000</v>
      </c>
      <c r="N73" s="12">
        <f t="shared" si="7"/>
        <v>197000000</v>
      </c>
    </row>
    <row r="74" spans="2:18" x14ac:dyDescent="0.25">
      <c r="B74" s="4">
        <v>71</v>
      </c>
      <c r="C74" s="4" t="s">
        <v>5</v>
      </c>
      <c r="D74" s="4">
        <v>556</v>
      </c>
      <c r="E74" s="4"/>
      <c r="F74" s="4">
        <v>12</v>
      </c>
      <c r="G74" s="4">
        <v>5</v>
      </c>
      <c r="H74" s="11">
        <f t="shared" si="4"/>
        <v>58685</v>
      </c>
      <c r="I74" s="5">
        <f t="shared" si="5"/>
        <v>12.125</v>
      </c>
      <c r="J74" s="12">
        <v>3100</v>
      </c>
      <c r="K74" s="13">
        <f t="shared" si="6"/>
        <v>181923500</v>
      </c>
      <c r="L74" s="12">
        <v>10000000</v>
      </c>
      <c r="M74" s="12">
        <v>10000000</v>
      </c>
      <c r="N74" s="12">
        <f t="shared" si="7"/>
        <v>121250000</v>
      </c>
    </row>
    <row r="75" spans="2:18" x14ac:dyDescent="0.25">
      <c r="B75" s="4">
        <v>72</v>
      </c>
      <c r="C75" s="4" t="s">
        <v>5</v>
      </c>
      <c r="D75" s="4">
        <v>573</v>
      </c>
      <c r="E75" s="4" t="s">
        <v>6</v>
      </c>
      <c r="F75" s="4">
        <v>7</v>
      </c>
      <c r="G75" s="4">
        <v>21</v>
      </c>
      <c r="H75" s="11">
        <f t="shared" si="4"/>
        <v>36421</v>
      </c>
      <c r="I75" s="5">
        <f t="shared" si="5"/>
        <v>7.5250000000000004</v>
      </c>
      <c r="J75" s="12">
        <v>3100</v>
      </c>
      <c r="K75" s="13">
        <f t="shared" si="6"/>
        <v>112905100</v>
      </c>
      <c r="L75" s="12">
        <v>10000000</v>
      </c>
      <c r="M75" s="12">
        <v>10000000</v>
      </c>
      <c r="N75" s="12">
        <f t="shared" si="7"/>
        <v>75250000</v>
      </c>
    </row>
    <row r="76" spans="2:18" x14ac:dyDescent="0.25">
      <c r="B76" s="4">
        <v>73</v>
      </c>
      <c r="C76" s="4" t="s">
        <v>5</v>
      </c>
      <c r="D76" s="4">
        <v>528</v>
      </c>
      <c r="E76" s="4"/>
      <c r="F76" s="4">
        <v>4</v>
      </c>
      <c r="G76" s="4">
        <v>25</v>
      </c>
      <c r="H76" s="11">
        <f t="shared" si="4"/>
        <v>22385</v>
      </c>
      <c r="I76" s="5">
        <f t="shared" si="5"/>
        <v>4.625</v>
      </c>
      <c r="J76" s="12">
        <v>3100</v>
      </c>
      <c r="K76" s="13">
        <f t="shared" si="6"/>
        <v>69393500</v>
      </c>
      <c r="L76" s="12">
        <v>10000000</v>
      </c>
      <c r="M76" s="12">
        <v>10000000</v>
      </c>
      <c r="N76" s="12">
        <f t="shared" si="7"/>
        <v>46250000</v>
      </c>
    </row>
    <row r="77" spans="2:18" x14ac:dyDescent="0.25">
      <c r="B77" s="4">
        <v>74</v>
      </c>
      <c r="C77" s="4" t="s">
        <v>5</v>
      </c>
      <c r="D77" s="4">
        <v>538</v>
      </c>
      <c r="E77" s="4" t="s">
        <v>6</v>
      </c>
      <c r="F77" s="4">
        <v>4</v>
      </c>
      <c r="G77" s="4">
        <v>3</v>
      </c>
      <c r="H77" s="11">
        <f t="shared" si="4"/>
        <v>19723</v>
      </c>
      <c r="I77" s="5">
        <f t="shared" si="5"/>
        <v>4.0750000000000002</v>
      </c>
      <c r="J77" s="12">
        <v>3100</v>
      </c>
      <c r="K77" s="13">
        <f t="shared" si="6"/>
        <v>61141300</v>
      </c>
      <c r="L77" s="12">
        <v>10000000</v>
      </c>
      <c r="M77" s="12">
        <v>10000000</v>
      </c>
      <c r="N77" s="12">
        <f t="shared" si="7"/>
        <v>40750000</v>
      </c>
      <c r="R77" s="2">
        <v>1042426637</v>
      </c>
    </row>
    <row r="78" spans="2:18" x14ac:dyDescent="0.25">
      <c r="B78" s="4">
        <v>75</v>
      </c>
      <c r="C78" s="4" t="s">
        <v>5</v>
      </c>
      <c r="D78" s="4">
        <v>555</v>
      </c>
      <c r="E78" s="4"/>
      <c r="F78" s="4">
        <v>12</v>
      </c>
      <c r="G78" s="4">
        <v>14</v>
      </c>
      <c r="H78" s="11">
        <f t="shared" si="4"/>
        <v>59774</v>
      </c>
      <c r="I78" s="5">
        <f t="shared" si="5"/>
        <v>12.35</v>
      </c>
      <c r="J78" s="12">
        <v>3100</v>
      </c>
      <c r="K78" s="13">
        <f t="shared" si="6"/>
        <v>185299400</v>
      </c>
      <c r="L78" s="12">
        <v>10000000</v>
      </c>
      <c r="M78" s="12">
        <v>10000000</v>
      </c>
      <c r="N78" s="12">
        <f t="shared" si="7"/>
        <v>123500000</v>
      </c>
      <c r="R78" s="2">
        <v>144457217</v>
      </c>
    </row>
    <row r="79" spans="2:18" x14ac:dyDescent="0.25">
      <c r="B79" s="4">
        <v>76</v>
      </c>
      <c r="C79" s="4" t="s">
        <v>5</v>
      </c>
      <c r="D79" s="4">
        <v>561</v>
      </c>
      <c r="E79" s="4"/>
      <c r="F79" s="4">
        <v>10</v>
      </c>
      <c r="G79" s="4">
        <v>39</v>
      </c>
      <c r="H79" s="11">
        <f t="shared" si="4"/>
        <v>53119</v>
      </c>
      <c r="I79" s="5">
        <f t="shared" si="5"/>
        <v>10.975</v>
      </c>
      <c r="J79" s="12">
        <v>3100</v>
      </c>
      <c r="K79" s="13">
        <f t="shared" si="6"/>
        <v>164668900</v>
      </c>
      <c r="L79" s="12">
        <v>10000000</v>
      </c>
      <c r="M79" s="12">
        <v>10000000</v>
      </c>
      <c r="N79" s="12">
        <f t="shared" si="7"/>
        <v>109750000</v>
      </c>
      <c r="R79" s="2">
        <v>982969588</v>
      </c>
    </row>
    <row r="80" spans="2:18" x14ac:dyDescent="0.25">
      <c r="B80" s="4">
        <v>77</v>
      </c>
      <c r="C80" s="4" t="s">
        <v>5</v>
      </c>
      <c r="D80" s="4">
        <v>605</v>
      </c>
      <c r="E80" s="4"/>
      <c r="F80" s="4">
        <v>11</v>
      </c>
      <c r="G80" s="4">
        <v>7</v>
      </c>
      <c r="H80" s="11">
        <f t="shared" si="4"/>
        <v>54087</v>
      </c>
      <c r="I80" s="5">
        <f t="shared" si="5"/>
        <v>11.175000000000001</v>
      </c>
      <c r="J80" s="12">
        <v>3100</v>
      </c>
      <c r="K80" s="13">
        <f t="shared" si="6"/>
        <v>167669700</v>
      </c>
      <c r="L80" s="12">
        <v>10000000</v>
      </c>
      <c r="M80" s="12">
        <v>10000000</v>
      </c>
      <c r="N80" s="12">
        <f t="shared" si="7"/>
        <v>111750000</v>
      </c>
      <c r="R80" s="2">
        <v>145379185</v>
      </c>
    </row>
    <row r="81" spans="2:21" x14ac:dyDescent="0.25">
      <c r="B81" s="4">
        <v>78</v>
      </c>
      <c r="C81" s="4" t="s">
        <v>5</v>
      </c>
      <c r="D81" s="4">
        <v>608</v>
      </c>
      <c r="E81" s="4"/>
      <c r="F81" s="4">
        <v>5</v>
      </c>
      <c r="G81" s="4">
        <v>3</v>
      </c>
      <c r="H81" s="11">
        <f t="shared" si="4"/>
        <v>24563</v>
      </c>
      <c r="I81" s="5">
        <f t="shared" si="5"/>
        <v>5.0750000000000002</v>
      </c>
      <c r="J81" s="12">
        <v>3100</v>
      </c>
      <c r="K81" s="13">
        <f t="shared" si="6"/>
        <v>76145300</v>
      </c>
      <c r="L81" s="12">
        <v>10000000</v>
      </c>
      <c r="M81" s="12">
        <v>10000000</v>
      </c>
      <c r="N81" s="12">
        <f t="shared" si="7"/>
        <v>50750000</v>
      </c>
      <c r="R81" s="2">
        <f>SUM(R77:R80)</f>
        <v>2315232627</v>
      </c>
    </row>
    <row r="82" spans="2:21" x14ac:dyDescent="0.25">
      <c r="B82" s="4">
        <v>79</v>
      </c>
      <c r="C82" s="4" t="s">
        <v>5</v>
      </c>
      <c r="D82" s="4">
        <v>581</v>
      </c>
      <c r="E82" s="4"/>
      <c r="F82" s="4">
        <v>92</v>
      </c>
      <c r="G82" s="4">
        <v>24</v>
      </c>
      <c r="H82" s="11">
        <f t="shared" si="4"/>
        <v>448184</v>
      </c>
      <c r="I82" s="5">
        <f t="shared" si="5"/>
        <v>92.6</v>
      </c>
      <c r="J82" s="12">
        <v>3100</v>
      </c>
      <c r="K82" s="13">
        <f t="shared" si="6"/>
        <v>1389370400</v>
      </c>
      <c r="L82" s="12">
        <v>10000000</v>
      </c>
      <c r="M82" s="12">
        <v>10000000</v>
      </c>
      <c r="N82" s="12">
        <f t="shared" si="7"/>
        <v>926000000</v>
      </c>
      <c r="R82" s="2">
        <v>3079924713</v>
      </c>
    </row>
    <row r="83" spans="2:21" x14ac:dyDescent="0.25">
      <c r="B83" s="4">
        <v>80</v>
      </c>
      <c r="C83" s="4" t="s">
        <v>5</v>
      </c>
      <c r="D83" s="4">
        <v>583</v>
      </c>
      <c r="E83" s="4"/>
      <c r="F83" s="4">
        <v>1</v>
      </c>
      <c r="G83" s="4">
        <v>8</v>
      </c>
      <c r="H83" s="11">
        <f t="shared" si="4"/>
        <v>5808</v>
      </c>
      <c r="I83" s="5">
        <f t="shared" si="5"/>
        <v>1.2</v>
      </c>
      <c r="J83" s="12">
        <v>3100</v>
      </c>
      <c r="K83" s="13">
        <f t="shared" si="6"/>
        <v>18004800</v>
      </c>
      <c r="L83" s="12">
        <v>10000000</v>
      </c>
      <c r="M83" s="12">
        <v>10000000</v>
      </c>
      <c r="N83" s="12">
        <f t="shared" si="7"/>
        <v>12000000</v>
      </c>
      <c r="R83" s="2">
        <f>R82+R81</f>
        <v>5395157340</v>
      </c>
    </row>
    <row r="84" spans="2:21" x14ac:dyDescent="0.25">
      <c r="B84" s="4">
        <v>81</v>
      </c>
      <c r="C84" s="4" t="s">
        <v>5</v>
      </c>
      <c r="D84" s="4">
        <v>600</v>
      </c>
      <c r="E84" s="4"/>
      <c r="F84" s="4">
        <v>0</v>
      </c>
      <c r="G84" s="4">
        <v>22</v>
      </c>
      <c r="H84" s="11">
        <f t="shared" si="4"/>
        <v>2662</v>
      </c>
      <c r="I84" s="5">
        <f t="shared" si="5"/>
        <v>0.55000000000000004</v>
      </c>
      <c r="J84" s="12">
        <v>3100</v>
      </c>
      <c r="K84" s="13">
        <f t="shared" si="6"/>
        <v>8252200</v>
      </c>
      <c r="L84" s="12">
        <v>10000000</v>
      </c>
      <c r="M84" s="12">
        <v>10000000</v>
      </c>
      <c r="N84" s="12">
        <f t="shared" si="7"/>
        <v>5500000</v>
      </c>
      <c r="R84" s="2">
        <v>316915435</v>
      </c>
    </row>
    <row r="85" spans="2:21" x14ac:dyDescent="0.25">
      <c r="B85" s="4">
        <v>82</v>
      </c>
      <c r="C85" s="4" t="s">
        <v>5</v>
      </c>
      <c r="D85" s="4">
        <v>601</v>
      </c>
      <c r="E85" s="4"/>
      <c r="F85" s="4">
        <v>0</v>
      </c>
      <c r="G85" s="4">
        <v>38</v>
      </c>
      <c r="H85" s="11">
        <f t="shared" si="4"/>
        <v>4598</v>
      </c>
      <c r="I85" s="5">
        <f t="shared" si="5"/>
        <v>0.95</v>
      </c>
      <c r="J85" s="12">
        <v>3100</v>
      </c>
      <c r="K85" s="13">
        <f t="shared" si="6"/>
        <v>14253800</v>
      </c>
      <c r="L85" s="12">
        <v>10000000</v>
      </c>
      <c r="M85" s="12">
        <v>10000000</v>
      </c>
      <c r="N85" s="12">
        <f t="shared" si="7"/>
        <v>9500000</v>
      </c>
      <c r="R85" s="2">
        <f>R84+R83</f>
        <v>5712072775</v>
      </c>
    </row>
    <row r="86" spans="2:21" x14ac:dyDescent="0.25">
      <c r="B86" s="4">
        <v>83</v>
      </c>
      <c r="C86" s="4" t="s">
        <v>5</v>
      </c>
      <c r="D86" s="4">
        <v>601</v>
      </c>
      <c r="E86" s="4"/>
      <c r="F86" s="4">
        <v>0</v>
      </c>
      <c r="G86" s="4">
        <v>9</v>
      </c>
      <c r="H86" s="11">
        <f t="shared" si="4"/>
        <v>1089</v>
      </c>
      <c r="I86" s="5">
        <f t="shared" si="5"/>
        <v>0.22500000000000001</v>
      </c>
      <c r="J86" s="12">
        <v>3100</v>
      </c>
      <c r="K86" s="13">
        <f t="shared" si="6"/>
        <v>3375900</v>
      </c>
      <c r="L86" s="12">
        <v>10000000</v>
      </c>
      <c r="M86" s="12">
        <v>10000000</v>
      </c>
      <c r="N86" s="12">
        <f t="shared" si="7"/>
        <v>2250000</v>
      </c>
    </row>
    <row r="87" spans="2:21" x14ac:dyDescent="0.25">
      <c r="B87" s="4">
        <v>84</v>
      </c>
      <c r="C87" s="4" t="s">
        <v>5</v>
      </c>
      <c r="D87" s="4">
        <v>602</v>
      </c>
      <c r="E87" s="4"/>
      <c r="F87" s="4">
        <v>1</v>
      </c>
      <c r="G87" s="4">
        <v>7</v>
      </c>
      <c r="H87" s="11">
        <f t="shared" si="4"/>
        <v>5687</v>
      </c>
      <c r="I87" s="5">
        <f t="shared" si="5"/>
        <v>1.175</v>
      </c>
      <c r="J87" s="12">
        <v>3100</v>
      </c>
      <c r="K87" s="13">
        <f t="shared" si="6"/>
        <v>17629700</v>
      </c>
      <c r="L87" s="12">
        <v>10000000</v>
      </c>
      <c r="M87" s="12">
        <v>10000000</v>
      </c>
      <c r="N87" s="12">
        <f t="shared" si="7"/>
        <v>11750000</v>
      </c>
    </row>
    <row r="88" spans="2:21" x14ac:dyDescent="0.25">
      <c r="B88" s="4">
        <v>85</v>
      </c>
      <c r="C88" s="4" t="s">
        <v>5</v>
      </c>
      <c r="D88" s="4">
        <v>603</v>
      </c>
      <c r="E88" s="4"/>
      <c r="F88" s="4">
        <v>0</v>
      </c>
      <c r="G88" s="4">
        <v>16</v>
      </c>
      <c r="H88" s="11">
        <f t="shared" si="4"/>
        <v>1936</v>
      </c>
      <c r="I88" s="5">
        <f t="shared" si="5"/>
        <v>0.4</v>
      </c>
      <c r="J88" s="12">
        <v>3100</v>
      </c>
      <c r="K88" s="13">
        <f t="shared" si="6"/>
        <v>6001600</v>
      </c>
      <c r="L88" s="12">
        <v>10000000</v>
      </c>
      <c r="M88" s="12">
        <v>10000000</v>
      </c>
      <c r="N88" s="12">
        <f t="shared" si="7"/>
        <v>4000000</v>
      </c>
    </row>
    <row r="89" spans="2:21" x14ac:dyDescent="0.25">
      <c r="B89" s="4">
        <v>86</v>
      </c>
      <c r="C89" s="4" t="s">
        <v>5</v>
      </c>
      <c r="D89" s="4">
        <v>609</v>
      </c>
      <c r="E89" s="4"/>
      <c r="F89" s="4">
        <v>1</v>
      </c>
      <c r="G89" s="4">
        <v>6</v>
      </c>
      <c r="H89" s="11">
        <f t="shared" si="4"/>
        <v>5566</v>
      </c>
      <c r="I89" s="5">
        <f t="shared" si="5"/>
        <v>1.1499999999999999</v>
      </c>
      <c r="J89" s="12">
        <v>3100</v>
      </c>
      <c r="K89" s="13">
        <f t="shared" si="6"/>
        <v>17254600</v>
      </c>
      <c r="L89" s="12">
        <v>10000000</v>
      </c>
      <c r="M89" s="12">
        <v>10000000</v>
      </c>
      <c r="N89" s="12">
        <f t="shared" si="7"/>
        <v>11500000</v>
      </c>
    </row>
    <row r="90" spans="2:21" x14ac:dyDescent="0.25">
      <c r="B90" s="4">
        <v>87</v>
      </c>
      <c r="C90" s="4" t="s">
        <v>5</v>
      </c>
      <c r="D90" s="4" t="s">
        <v>10</v>
      </c>
      <c r="E90" s="4"/>
      <c r="F90" s="4">
        <v>0</v>
      </c>
      <c r="G90" s="4">
        <v>1</v>
      </c>
      <c r="H90" s="11">
        <f t="shared" si="4"/>
        <v>121</v>
      </c>
      <c r="I90" s="5">
        <f t="shared" si="5"/>
        <v>2.5000000000000001E-2</v>
      </c>
      <c r="J90" s="12">
        <v>3100</v>
      </c>
      <c r="K90" s="13">
        <f t="shared" si="6"/>
        <v>375100</v>
      </c>
      <c r="L90" s="12">
        <v>10000000</v>
      </c>
      <c r="M90" s="12">
        <v>10000000</v>
      </c>
      <c r="N90" s="12">
        <f t="shared" si="7"/>
        <v>250000</v>
      </c>
    </row>
    <row r="91" spans="2:21" x14ac:dyDescent="0.25">
      <c r="B91" s="4">
        <v>88</v>
      </c>
      <c r="C91" s="4" t="s">
        <v>5</v>
      </c>
      <c r="D91" s="4" t="s">
        <v>11</v>
      </c>
      <c r="E91" s="4"/>
      <c r="F91" s="4">
        <v>0</v>
      </c>
      <c r="G91" s="4">
        <v>13</v>
      </c>
      <c r="H91" s="11">
        <f t="shared" si="4"/>
        <v>1573</v>
      </c>
      <c r="I91" s="5">
        <f t="shared" si="5"/>
        <v>0.32500000000000001</v>
      </c>
      <c r="J91" s="12">
        <v>3100</v>
      </c>
      <c r="K91" s="13">
        <f t="shared" si="6"/>
        <v>4876300</v>
      </c>
      <c r="L91" s="12">
        <v>10000000</v>
      </c>
      <c r="M91" s="12">
        <v>10000000</v>
      </c>
      <c r="N91" s="12">
        <f t="shared" si="7"/>
        <v>3250000</v>
      </c>
    </row>
    <row r="92" spans="2:21" x14ac:dyDescent="0.25">
      <c r="B92" s="4">
        <v>89</v>
      </c>
      <c r="C92" s="4" t="s">
        <v>5</v>
      </c>
      <c r="D92" s="4">
        <v>605</v>
      </c>
      <c r="E92" s="4"/>
      <c r="F92" s="4">
        <v>0</v>
      </c>
      <c r="G92" s="4">
        <v>9</v>
      </c>
      <c r="H92" s="11">
        <f t="shared" si="4"/>
        <v>1089</v>
      </c>
      <c r="I92" s="5">
        <f t="shared" si="5"/>
        <v>0.22500000000000001</v>
      </c>
      <c r="J92" s="12">
        <v>3100</v>
      </c>
      <c r="K92" s="13">
        <f t="shared" si="6"/>
        <v>3375900</v>
      </c>
      <c r="L92" s="12">
        <v>10000000</v>
      </c>
      <c r="M92" s="12">
        <v>10000000</v>
      </c>
      <c r="N92" s="12">
        <f t="shared" si="7"/>
        <v>2250000</v>
      </c>
    </row>
    <row r="93" spans="2:21" x14ac:dyDescent="0.25">
      <c r="B93" s="4">
        <v>90</v>
      </c>
      <c r="C93" s="4" t="s">
        <v>5</v>
      </c>
      <c r="D93" s="4">
        <v>605</v>
      </c>
      <c r="E93" s="4"/>
      <c r="F93" s="4">
        <v>1</v>
      </c>
      <c r="G93" s="4">
        <v>15</v>
      </c>
      <c r="H93" s="11">
        <f t="shared" si="4"/>
        <v>6655</v>
      </c>
      <c r="I93" s="5">
        <f t="shared" si="5"/>
        <v>1.375</v>
      </c>
      <c r="J93" s="12">
        <v>3100</v>
      </c>
      <c r="K93" s="13">
        <f t="shared" si="6"/>
        <v>20630500</v>
      </c>
      <c r="L93" s="12">
        <v>10000000</v>
      </c>
      <c r="M93" s="12">
        <v>10000000</v>
      </c>
      <c r="N93" s="12">
        <f t="shared" si="7"/>
        <v>13750000</v>
      </c>
    </row>
    <row r="94" spans="2:21" x14ac:dyDescent="0.25">
      <c r="B94" s="4">
        <v>91</v>
      </c>
      <c r="C94" s="4" t="s">
        <v>5</v>
      </c>
      <c r="D94" s="4">
        <v>606</v>
      </c>
      <c r="E94" s="4"/>
      <c r="F94" s="4">
        <v>0</v>
      </c>
      <c r="G94" s="4">
        <v>36</v>
      </c>
      <c r="H94" s="11">
        <f t="shared" si="4"/>
        <v>4356</v>
      </c>
      <c r="I94" s="5">
        <f t="shared" si="5"/>
        <v>0.9</v>
      </c>
      <c r="J94" s="12">
        <v>3100</v>
      </c>
      <c r="K94" s="13">
        <f t="shared" si="6"/>
        <v>13503600</v>
      </c>
      <c r="L94" s="12">
        <v>10000000</v>
      </c>
      <c r="M94" s="12">
        <v>10000000</v>
      </c>
      <c r="N94" s="12">
        <f t="shared" si="7"/>
        <v>9000000</v>
      </c>
      <c r="U94" s="2">
        <v>703</v>
      </c>
    </row>
    <row r="95" spans="2:21" x14ac:dyDescent="0.25">
      <c r="B95" s="4">
        <v>92</v>
      </c>
      <c r="C95" s="4" t="s">
        <v>5</v>
      </c>
      <c r="D95" s="4">
        <v>607</v>
      </c>
      <c r="E95" s="4"/>
      <c r="F95" s="4">
        <v>1</v>
      </c>
      <c r="G95" s="4">
        <v>14</v>
      </c>
      <c r="H95" s="11">
        <f t="shared" si="4"/>
        <v>6534</v>
      </c>
      <c r="I95" s="5">
        <f t="shared" si="5"/>
        <v>1.35</v>
      </c>
      <c r="J95" s="12">
        <v>3100</v>
      </c>
      <c r="K95" s="13">
        <f t="shared" si="6"/>
        <v>20255400</v>
      </c>
      <c r="L95" s="12">
        <v>10000000</v>
      </c>
      <c r="M95" s="12">
        <v>10000000</v>
      </c>
      <c r="N95" s="12">
        <f t="shared" si="7"/>
        <v>13500000</v>
      </c>
      <c r="O95" s="2">
        <f>N95+M95</f>
        <v>23500000</v>
      </c>
      <c r="U95" s="2">
        <v>384.6</v>
      </c>
    </row>
    <row r="96" spans="2:21" x14ac:dyDescent="0.25">
      <c r="B96" s="4">
        <v>93</v>
      </c>
      <c r="C96" s="4" t="s">
        <v>5</v>
      </c>
      <c r="D96" s="4">
        <v>608</v>
      </c>
      <c r="E96" s="4"/>
      <c r="F96" s="4">
        <v>1</v>
      </c>
      <c r="G96" s="4">
        <v>6</v>
      </c>
      <c r="H96" s="11">
        <f t="shared" si="4"/>
        <v>5566</v>
      </c>
      <c r="I96" s="5">
        <f t="shared" si="5"/>
        <v>1.1499999999999999</v>
      </c>
      <c r="J96" s="12">
        <v>3100</v>
      </c>
      <c r="K96" s="13">
        <f t="shared" si="6"/>
        <v>17254600</v>
      </c>
      <c r="L96" s="12">
        <v>10000000</v>
      </c>
      <c r="M96" s="12">
        <v>10000000</v>
      </c>
      <c r="N96" s="12">
        <f t="shared" si="7"/>
        <v>11500000</v>
      </c>
      <c r="U96" s="2">
        <v>188.57</v>
      </c>
    </row>
    <row r="97" spans="2:21" x14ac:dyDescent="0.25">
      <c r="B97" s="4">
        <v>94</v>
      </c>
      <c r="C97" s="4" t="s">
        <v>5</v>
      </c>
      <c r="D97" s="4">
        <v>589</v>
      </c>
      <c r="E97" s="4"/>
      <c r="F97" s="4">
        <v>2</v>
      </c>
      <c r="G97" s="4">
        <v>1</v>
      </c>
      <c r="H97" s="11">
        <f t="shared" si="4"/>
        <v>9801</v>
      </c>
      <c r="I97" s="5">
        <f t="shared" si="5"/>
        <v>2.0249999999999999</v>
      </c>
      <c r="J97" s="12">
        <v>3100</v>
      </c>
      <c r="K97" s="13">
        <f t="shared" si="6"/>
        <v>30383100</v>
      </c>
      <c r="L97" s="12">
        <v>10000000</v>
      </c>
      <c r="M97" s="12">
        <v>10000000</v>
      </c>
      <c r="N97" s="12">
        <f t="shared" si="7"/>
        <v>20250000</v>
      </c>
      <c r="U97" s="2">
        <f>U94-(U95+U96)</f>
        <v>129.82999999999993</v>
      </c>
    </row>
    <row r="98" spans="2:21" ht="22.5" customHeight="1" x14ac:dyDescent="0.25">
      <c r="B98" s="50" t="s">
        <v>94</v>
      </c>
      <c r="C98" s="51"/>
      <c r="D98" s="51"/>
      <c r="E98" s="52"/>
      <c r="F98" s="14">
        <f>SUM(F4:F97)</f>
        <v>663</v>
      </c>
      <c r="G98" s="14">
        <f>SUM(G4:G97)</f>
        <v>1590</v>
      </c>
      <c r="H98" s="15">
        <f>SUM(H4:H97)</f>
        <v>3401310</v>
      </c>
      <c r="I98" s="15">
        <f>SUM(I4:I97)</f>
        <v>702.75</v>
      </c>
      <c r="J98" s="16"/>
      <c r="K98" s="17">
        <f>SUM(K4:K97)</f>
        <v>10544061000</v>
      </c>
      <c r="L98" s="16"/>
      <c r="M98" s="16"/>
      <c r="N98" s="17">
        <f>SUM(N4:N97)</f>
        <v>7027500000</v>
      </c>
    </row>
    <row r="99" spans="2:21" x14ac:dyDescent="0.25">
      <c r="B99" s="59" t="s">
        <v>12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1"/>
    </row>
    <row r="100" spans="2:21" ht="45" x14ac:dyDescent="0.25">
      <c r="B100" s="10" t="s">
        <v>1</v>
      </c>
      <c r="C100" s="10" t="s">
        <v>2</v>
      </c>
      <c r="D100" s="10" t="s">
        <v>3</v>
      </c>
      <c r="E100" s="10" t="s">
        <v>4</v>
      </c>
      <c r="F100" s="10" t="s">
        <v>86</v>
      </c>
      <c r="G100" s="10" t="s">
        <v>85</v>
      </c>
      <c r="H100" s="10" t="s">
        <v>87</v>
      </c>
      <c r="I100" s="10" t="s">
        <v>88</v>
      </c>
      <c r="J100" s="7" t="s">
        <v>84</v>
      </c>
      <c r="K100" s="7" t="s">
        <v>90</v>
      </c>
      <c r="L100" s="10" t="s">
        <v>91</v>
      </c>
      <c r="M100" s="7" t="s">
        <v>92</v>
      </c>
      <c r="N100" s="10" t="s">
        <v>93</v>
      </c>
    </row>
    <row r="101" spans="2:21" x14ac:dyDescent="0.25">
      <c r="B101" s="4">
        <v>1</v>
      </c>
      <c r="C101" s="4" t="s">
        <v>13</v>
      </c>
      <c r="D101" s="4">
        <v>341</v>
      </c>
      <c r="E101" s="4"/>
      <c r="F101" s="4">
        <v>15</v>
      </c>
      <c r="G101" s="4">
        <v>29</v>
      </c>
      <c r="H101" s="11">
        <f>((F101*4840)+(G101*121))</f>
        <v>76109</v>
      </c>
      <c r="I101" s="5">
        <f>H101/4840</f>
        <v>15.725</v>
      </c>
      <c r="J101" s="12">
        <v>3100</v>
      </c>
      <c r="K101" s="13">
        <f>J101*H101</f>
        <v>235937900</v>
      </c>
      <c r="L101" s="12">
        <v>10000000</v>
      </c>
      <c r="M101" s="12">
        <v>10000000</v>
      </c>
      <c r="N101" s="12">
        <f>L101*I101</f>
        <v>157250000</v>
      </c>
    </row>
    <row r="102" spans="2:21" x14ac:dyDescent="0.25">
      <c r="B102" s="4">
        <v>2</v>
      </c>
      <c r="C102" s="4" t="s">
        <v>13</v>
      </c>
      <c r="D102" s="4">
        <v>342</v>
      </c>
      <c r="E102" s="4"/>
      <c r="F102" s="4">
        <v>21</v>
      </c>
      <c r="G102" s="4">
        <v>20</v>
      </c>
      <c r="H102" s="11">
        <f t="shared" ref="H102:H120" si="8">((F102*4840)+(G102*121))</f>
        <v>104060</v>
      </c>
      <c r="I102" s="5">
        <f t="shared" ref="I102:I120" si="9">H102/4840</f>
        <v>21.5</v>
      </c>
      <c r="J102" s="12">
        <v>3100</v>
      </c>
      <c r="K102" s="13">
        <f t="shared" ref="K102:K120" si="10">J102*H102</f>
        <v>322586000</v>
      </c>
      <c r="L102" s="12">
        <v>10000000</v>
      </c>
      <c r="M102" s="12">
        <v>10000000</v>
      </c>
      <c r="N102" s="12">
        <f t="shared" ref="N102:N120" si="11">L102*I102</f>
        <v>215000000</v>
      </c>
    </row>
    <row r="103" spans="2:21" x14ac:dyDescent="0.25">
      <c r="B103" s="4">
        <v>3</v>
      </c>
      <c r="C103" s="4" t="s">
        <v>13</v>
      </c>
      <c r="D103" s="4">
        <v>345</v>
      </c>
      <c r="E103" s="4"/>
      <c r="F103" s="4">
        <v>52</v>
      </c>
      <c r="G103" s="4">
        <v>31</v>
      </c>
      <c r="H103" s="11">
        <f t="shared" si="8"/>
        <v>255431</v>
      </c>
      <c r="I103" s="5">
        <f t="shared" si="9"/>
        <v>52.774999999999999</v>
      </c>
      <c r="J103" s="12">
        <v>3100</v>
      </c>
      <c r="K103" s="13">
        <f t="shared" si="10"/>
        <v>791836100</v>
      </c>
      <c r="L103" s="12">
        <v>10000000</v>
      </c>
      <c r="M103" s="12">
        <v>10000000</v>
      </c>
      <c r="N103" s="12">
        <f t="shared" si="11"/>
        <v>527750000</v>
      </c>
    </row>
    <row r="104" spans="2:21" x14ac:dyDescent="0.25">
      <c r="B104" s="4">
        <v>4</v>
      </c>
      <c r="C104" s="4" t="s">
        <v>13</v>
      </c>
      <c r="D104" s="4">
        <v>100</v>
      </c>
      <c r="E104" s="4"/>
      <c r="F104" s="4">
        <v>0</v>
      </c>
      <c r="G104" s="4">
        <v>7</v>
      </c>
      <c r="H104" s="11">
        <f t="shared" si="8"/>
        <v>847</v>
      </c>
      <c r="I104" s="5">
        <f t="shared" si="9"/>
        <v>0.17499999999999999</v>
      </c>
      <c r="J104" s="12">
        <v>3100</v>
      </c>
      <c r="K104" s="13">
        <f t="shared" si="10"/>
        <v>2625700</v>
      </c>
      <c r="L104" s="12">
        <v>10000000</v>
      </c>
      <c r="M104" s="12">
        <v>10000000</v>
      </c>
      <c r="N104" s="12">
        <f t="shared" si="11"/>
        <v>1750000</v>
      </c>
    </row>
    <row r="105" spans="2:21" x14ac:dyDescent="0.25">
      <c r="B105" s="4">
        <v>5</v>
      </c>
      <c r="C105" s="4" t="s">
        <v>13</v>
      </c>
      <c r="D105" s="4">
        <v>101</v>
      </c>
      <c r="E105" s="4"/>
      <c r="F105" s="4">
        <v>4</v>
      </c>
      <c r="G105" s="4">
        <v>38</v>
      </c>
      <c r="H105" s="11">
        <f t="shared" si="8"/>
        <v>23958</v>
      </c>
      <c r="I105" s="5">
        <f t="shared" si="9"/>
        <v>4.95</v>
      </c>
      <c r="J105" s="12">
        <v>3100</v>
      </c>
      <c r="K105" s="13">
        <f t="shared" si="10"/>
        <v>74269800</v>
      </c>
      <c r="L105" s="12">
        <v>10000000</v>
      </c>
      <c r="M105" s="12">
        <v>10000000</v>
      </c>
      <c r="N105" s="12">
        <f t="shared" si="11"/>
        <v>49500000</v>
      </c>
    </row>
    <row r="106" spans="2:21" x14ac:dyDescent="0.25">
      <c r="B106" s="4">
        <v>6</v>
      </c>
      <c r="C106" s="4" t="s">
        <v>13</v>
      </c>
      <c r="D106" s="4">
        <v>119</v>
      </c>
      <c r="E106" s="4"/>
      <c r="F106" s="4">
        <v>5</v>
      </c>
      <c r="G106" s="4">
        <v>9</v>
      </c>
      <c r="H106" s="11">
        <f t="shared" si="8"/>
        <v>25289</v>
      </c>
      <c r="I106" s="5">
        <f t="shared" si="9"/>
        <v>5.2249999999999996</v>
      </c>
      <c r="J106" s="12">
        <v>3100</v>
      </c>
      <c r="K106" s="13">
        <f t="shared" si="10"/>
        <v>78395900</v>
      </c>
      <c r="L106" s="12">
        <v>10000000</v>
      </c>
      <c r="M106" s="12">
        <v>10000000</v>
      </c>
      <c r="N106" s="12">
        <f t="shared" si="11"/>
        <v>52250000</v>
      </c>
    </row>
    <row r="107" spans="2:21" x14ac:dyDescent="0.25">
      <c r="B107" s="4">
        <v>7</v>
      </c>
      <c r="C107" s="4" t="s">
        <v>13</v>
      </c>
      <c r="D107" s="4">
        <v>120</v>
      </c>
      <c r="E107" s="4"/>
      <c r="F107" s="4">
        <v>0</v>
      </c>
      <c r="G107" s="4">
        <v>9</v>
      </c>
      <c r="H107" s="11">
        <f t="shared" si="8"/>
        <v>1089</v>
      </c>
      <c r="I107" s="5">
        <f t="shared" si="9"/>
        <v>0.22500000000000001</v>
      </c>
      <c r="J107" s="12">
        <v>3100</v>
      </c>
      <c r="K107" s="13">
        <f t="shared" si="10"/>
        <v>3375900</v>
      </c>
      <c r="L107" s="12">
        <v>10000000</v>
      </c>
      <c r="M107" s="12">
        <v>10000000</v>
      </c>
      <c r="N107" s="12">
        <f t="shared" si="11"/>
        <v>2250000</v>
      </c>
    </row>
    <row r="108" spans="2:21" x14ac:dyDescent="0.25">
      <c r="B108" s="4">
        <v>8</v>
      </c>
      <c r="C108" s="4" t="s">
        <v>13</v>
      </c>
      <c r="D108" s="4">
        <v>343</v>
      </c>
      <c r="E108" s="4"/>
      <c r="F108" s="4">
        <v>14</v>
      </c>
      <c r="G108" s="4">
        <v>9</v>
      </c>
      <c r="H108" s="11">
        <f t="shared" si="8"/>
        <v>68849</v>
      </c>
      <c r="I108" s="5">
        <f t="shared" si="9"/>
        <v>14.225</v>
      </c>
      <c r="J108" s="12">
        <v>3100</v>
      </c>
      <c r="K108" s="13">
        <f t="shared" si="10"/>
        <v>213431900</v>
      </c>
      <c r="L108" s="12">
        <v>10000000</v>
      </c>
      <c r="M108" s="12">
        <v>10000000</v>
      </c>
      <c r="N108" s="12">
        <f t="shared" si="11"/>
        <v>142250000</v>
      </c>
    </row>
    <row r="109" spans="2:21" x14ac:dyDescent="0.25">
      <c r="B109" s="4">
        <v>9</v>
      </c>
      <c r="C109" s="4" t="s">
        <v>13</v>
      </c>
      <c r="D109" s="4">
        <v>264</v>
      </c>
      <c r="E109" s="4"/>
      <c r="F109" s="4">
        <v>1</v>
      </c>
      <c r="G109" s="4">
        <v>13</v>
      </c>
      <c r="H109" s="11">
        <f t="shared" si="8"/>
        <v>6413</v>
      </c>
      <c r="I109" s="5">
        <f t="shared" si="9"/>
        <v>1.325</v>
      </c>
      <c r="J109" s="12">
        <v>3100</v>
      </c>
      <c r="K109" s="13">
        <f t="shared" si="10"/>
        <v>19880300</v>
      </c>
      <c r="L109" s="12">
        <v>10000000</v>
      </c>
      <c r="M109" s="12">
        <v>10000000</v>
      </c>
      <c r="N109" s="12">
        <f t="shared" si="11"/>
        <v>13250000</v>
      </c>
    </row>
    <row r="110" spans="2:21" x14ac:dyDescent="0.25">
      <c r="B110" s="4">
        <v>10</v>
      </c>
      <c r="C110" s="4" t="s">
        <v>13</v>
      </c>
      <c r="D110" s="4">
        <v>265</v>
      </c>
      <c r="E110" s="4"/>
      <c r="F110" s="4">
        <v>0</v>
      </c>
      <c r="G110" s="4">
        <v>3</v>
      </c>
      <c r="H110" s="11">
        <f t="shared" si="8"/>
        <v>363</v>
      </c>
      <c r="I110" s="5">
        <f t="shared" si="9"/>
        <v>7.4999999999999997E-2</v>
      </c>
      <c r="J110" s="12">
        <v>3100</v>
      </c>
      <c r="K110" s="13">
        <f t="shared" si="10"/>
        <v>1125300</v>
      </c>
      <c r="L110" s="12">
        <v>10000000</v>
      </c>
      <c r="M110" s="12">
        <v>10000000</v>
      </c>
      <c r="N110" s="12">
        <f t="shared" si="11"/>
        <v>750000</v>
      </c>
    </row>
    <row r="111" spans="2:21" x14ac:dyDescent="0.25">
      <c r="B111" s="4">
        <v>11</v>
      </c>
      <c r="C111" s="4" t="s">
        <v>13</v>
      </c>
      <c r="D111" s="4">
        <v>266</v>
      </c>
      <c r="E111" s="4"/>
      <c r="F111" s="4">
        <v>1</v>
      </c>
      <c r="G111" s="4">
        <v>39</v>
      </c>
      <c r="H111" s="11">
        <f t="shared" si="8"/>
        <v>9559</v>
      </c>
      <c r="I111" s="5">
        <f t="shared" si="9"/>
        <v>1.9750000000000001</v>
      </c>
      <c r="J111" s="12">
        <v>3100</v>
      </c>
      <c r="K111" s="13">
        <f t="shared" si="10"/>
        <v>29632900</v>
      </c>
      <c r="L111" s="12">
        <v>10000000</v>
      </c>
      <c r="M111" s="12">
        <v>10000000</v>
      </c>
      <c r="N111" s="12">
        <f t="shared" si="11"/>
        <v>19750000</v>
      </c>
    </row>
    <row r="112" spans="2:21" x14ac:dyDescent="0.25">
      <c r="B112" s="4">
        <v>12</v>
      </c>
      <c r="C112" s="4" t="s">
        <v>13</v>
      </c>
      <c r="D112" s="4">
        <v>267</v>
      </c>
      <c r="E112" s="4"/>
      <c r="F112" s="4">
        <v>1</v>
      </c>
      <c r="G112" s="4">
        <v>0</v>
      </c>
      <c r="H112" s="11">
        <f t="shared" si="8"/>
        <v>4840</v>
      </c>
      <c r="I112" s="5">
        <f t="shared" si="9"/>
        <v>1</v>
      </c>
      <c r="J112" s="12">
        <v>3100</v>
      </c>
      <c r="K112" s="13">
        <f t="shared" si="10"/>
        <v>15004000</v>
      </c>
      <c r="L112" s="12">
        <v>10000000</v>
      </c>
      <c r="M112" s="12">
        <v>10000000</v>
      </c>
      <c r="N112" s="12">
        <f t="shared" si="11"/>
        <v>10000000</v>
      </c>
    </row>
    <row r="113" spans="2:14" x14ac:dyDescent="0.25">
      <c r="B113" s="4">
        <v>13</v>
      </c>
      <c r="C113" s="4" t="s">
        <v>13</v>
      </c>
      <c r="D113" s="4">
        <v>268</v>
      </c>
      <c r="E113" s="4"/>
      <c r="F113" s="4">
        <v>3</v>
      </c>
      <c r="G113" s="4">
        <v>21</v>
      </c>
      <c r="H113" s="11">
        <f t="shared" si="8"/>
        <v>17061</v>
      </c>
      <c r="I113" s="5">
        <f t="shared" si="9"/>
        <v>3.5249999999999999</v>
      </c>
      <c r="J113" s="12">
        <v>3100</v>
      </c>
      <c r="K113" s="13">
        <f t="shared" si="10"/>
        <v>52889100</v>
      </c>
      <c r="L113" s="12">
        <v>10000000</v>
      </c>
      <c r="M113" s="12">
        <v>10000000</v>
      </c>
      <c r="N113" s="12">
        <f t="shared" si="11"/>
        <v>35250000</v>
      </c>
    </row>
    <row r="114" spans="2:14" x14ac:dyDescent="0.25">
      <c r="B114" s="4">
        <v>14</v>
      </c>
      <c r="C114" s="4" t="s">
        <v>13</v>
      </c>
      <c r="D114" s="4">
        <v>279</v>
      </c>
      <c r="E114" s="4"/>
      <c r="F114" s="4">
        <v>2</v>
      </c>
      <c r="G114" s="4">
        <v>4</v>
      </c>
      <c r="H114" s="11">
        <f t="shared" si="8"/>
        <v>10164</v>
      </c>
      <c r="I114" s="5">
        <f t="shared" si="9"/>
        <v>2.1</v>
      </c>
      <c r="J114" s="12">
        <v>3100</v>
      </c>
      <c r="K114" s="13">
        <f t="shared" si="10"/>
        <v>31508400</v>
      </c>
      <c r="L114" s="12">
        <v>10000000</v>
      </c>
      <c r="M114" s="12">
        <v>10000000</v>
      </c>
      <c r="N114" s="12">
        <f t="shared" si="11"/>
        <v>21000000</v>
      </c>
    </row>
    <row r="115" spans="2:14" x14ac:dyDescent="0.25">
      <c r="B115" s="4">
        <v>15</v>
      </c>
      <c r="C115" s="4" t="s">
        <v>13</v>
      </c>
      <c r="D115" s="4">
        <v>280</v>
      </c>
      <c r="E115" s="4"/>
      <c r="F115" s="4">
        <v>1</v>
      </c>
      <c r="G115" s="4">
        <v>10</v>
      </c>
      <c r="H115" s="11">
        <f t="shared" si="8"/>
        <v>6050</v>
      </c>
      <c r="I115" s="5">
        <f t="shared" si="9"/>
        <v>1.25</v>
      </c>
      <c r="J115" s="12">
        <v>3100</v>
      </c>
      <c r="K115" s="13">
        <f t="shared" si="10"/>
        <v>18755000</v>
      </c>
      <c r="L115" s="12">
        <v>10000000</v>
      </c>
      <c r="M115" s="12">
        <v>10000000</v>
      </c>
      <c r="N115" s="12">
        <f t="shared" si="11"/>
        <v>12500000</v>
      </c>
    </row>
    <row r="116" spans="2:14" x14ac:dyDescent="0.25">
      <c r="B116" s="4">
        <v>16</v>
      </c>
      <c r="C116" s="4" t="s">
        <v>13</v>
      </c>
      <c r="D116" s="4">
        <v>283</v>
      </c>
      <c r="E116" s="4"/>
      <c r="F116" s="4">
        <v>2</v>
      </c>
      <c r="G116" s="4">
        <v>10</v>
      </c>
      <c r="H116" s="11">
        <f t="shared" si="8"/>
        <v>10890</v>
      </c>
      <c r="I116" s="5">
        <f t="shared" si="9"/>
        <v>2.25</v>
      </c>
      <c r="J116" s="12">
        <v>3100</v>
      </c>
      <c r="K116" s="13">
        <f t="shared" si="10"/>
        <v>33759000</v>
      </c>
      <c r="L116" s="12">
        <v>10000000</v>
      </c>
      <c r="M116" s="12">
        <v>10000000</v>
      </c>
      <c r="N116" s="12">
        <f t="shared" si="11"/>
        <v>22500000</v>
      </c>
    </row>
    <row r="117" spans="2:14" x14ac:dyDescent="0.25">
      <c r="B117" s="4">
        <v>17</v>
      </c>
      <c r="C117" s="4" t="s">
        <v>13</v>
      </c>
      <c r="D117" s="4">
        <v>284</v>
      </c>
      <c r="E117" s="4"/>
      <c r="F117" s="4">
        <v>1</v>
      </c>
      <c r="G117" s="4">
        <v>4</v>
      </c>
      <c r="H117" s="11">
        <f t="shared" si="8"/>
        <v>5324</v>
      </c>
      <c r="I117" s="5">
        <f t="shared" si="9"/>
        <v>1.1000000000000001</v>
      </c>
      <c r="J117" s="12">
        <v>3100</v>
      </c>
      <c r="K117" s="13">
        <f t="shared" si="10"/>
        <v>16504400</v>
      </c>
      <c r="L117" s="12">
        <v>10000000</v>
      </c>
      <c r="M117" s="12">
        <v>10000000</v>
      </c>
      <c r="N117" s="12">
        <f t="shared" si="11"/>
        <v>11000000</v>
      </c>
    </row>
    <row r="118" spans="2:14" x14ac:dyDescent="0.25">
      <c r="B118" s="4">
        <v>18</v>
      </c>
      <c r="C118" s="4" t="s">
        <v>13</v>
      </c>
      <c r="D118" s="4">
        <v>286</v>
      </c>
      <c r="E118" s="4"/>
      <c r="F118" s="4">
        <v>4</v>
      </c>
      <c r="G118" s="4">
        <v>16</v>
      </c>
      <c r="H118" s="11">
        <f t="shared" si="8"/>
        <v>21296</v>
      </c>
      <c r="I118" s="5">
        <f t="shared" si="9"/>
        <v>4.4000000000000004</v>
      </c>
      <c r="J118" s="12">
        <v>3100</v>
      </c>
      <c r="K118" s="13">
        <f t="shared" si="10"/>
        <v>66017600</v>
      </c>
      <c r="L118" s="12">
        <v>10000000</v>
      </c>
      <c r="M118" s="12">
        <v>10000000</v>
      </c>
      <c r="N118" s="12">
        <f t="shared" si="11"/>
        <v>44000000</v>
      </c>
    </row>
    <row r="119" spans="2:14" x14ac:dyDescent="0.25">
      <c r="B119" s="4">
        <v>19</v>
      </c>
      <c r="C119" s="4" t="s">
        <v>13</v>
      </c>
      <c r="D119" s="4">
        <v>287</v>
      </c>
      <c r="E119" s="4"/>
      <c r="F119" s="4">
        <v>2</v>
      </c>
      <c r="G119" s="4">
        <v>30</v>
      </c>
      <c r="H119" s="11">
        <f t="shared" si="8"/>
        <v>13310</v>
      </c>
      <c r="I119" s="5">
        <f t="shared" si="9"/>
        <v>2.75</v>
      </c>
      <c r="J119" s="12">
        <v>3100</v>
      </c>
      <c r="K119" s="13">
        <f t="shared" si="10"/>
        <v>41261000</v>
      </c>
      <c r="L119" s="12">
        <v>10000000</v>
      </c>
      <c r="M119" s="12">
        <v>10000000</v>
      </c>
      <c r="N119" s="12">
        <f t="shared" si="11"/>
        <v>27500000</v>
      </c>
    </row>
    <row r="120" spans="2:14" x14ac:dyDescent="0.25">
      <c r="B120" s="4">
        <v>20</v>
      </c>
      <c r="C120" s="4" t="s">
        <v>13</v>
      </c>
      <c r="D120" s="4">
        <v>288</v>
      </c>
      <c r="E120" s="4"/>
      <c r="F120" s="5">
        <v>0</v>
      </c>
      <c r="G120" s="4">
        <v>1</v>
      </c>
      <c r="H120" s="11">
        <f t="shared" si="8"/>
        <v>121</v>
      </c>
      <c r="I120" s="5">
        <f t="shared" si="9"/>
        <v>2.5000000000000001E-2</v>
      </c>
      <c r="J120" s="12">
        <v>3100</v>
      </c>
      <c r="K120" s="13">
        <f t="shared" si="10"/>
        <v>375100</v>
      </c>
      <c r="L120" s="12">
        <v>10000000</v>
      </c>
      <c r="M120" s="12">
        <v>10000000</v>
      </c>
      <c r="N120" s="12">
        <f t="shared" si="11"/>
        <v>250000</v>
      </c>
    </row>
    <row r="121" spans="2:14" ht="19.5" customHeight="1" x14ac:dyDescent="0.25">
      <c r="B121" s="50" t="s">
        <v>94</v>
      </c>
      <c r="C121" s="51"/>
      <c r="D121" s="51"/>
      <c r="E121" s="52"/>
      <c r="F121" s="14">
        <f>SUM(F101:F120)</f>
        <v>129</v>
      </c>
      <c r="G121" s="14">
        <f>SUM(G101:G120)</f>
        <v>303</v>
      </c>
      <c r="H121" s="15">
        <f>SUM(H27:H120)</f>
        <v>6623298</v>
      </c>
      <c r="I121" s="15">
        <f>SUM(I101:I120)</f>
        <v>136.57499999999999</v>
      </c>
      <c r="J121" s="16"/>
      <c r="K121" s="17">
        <f>SUM(K27:K120)</f>
        <v>20532223800</v>
      </c>
      <c r="L121" s="16"/>
      <c r="M121" s="16"/>
      <c r="N121" s="17">
        <f>SUM(N27:N120)</f>
        <v>13684500000</v>
      </c>
    </row>
    <row r="122" spans="2:14" x14ac:dyDescent="0.25">
      <c r="B122" s="59" t="s">
        <v>14</v>
      </c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1"/>
    </row>
    <row r="123" spans="2:14" ht="45" x14ac:dyDescent="0.25">
      <c r="B123" s="10" t="s">
        <v>1</v>
      </c>
      <c r="C123" s="10" t="s">
        <v>2</v>
      </c>
      <c r="D123" s="10" t="s">
        <v>3</v>
      </c>
      <c r="E123" s="10" t="s">
        <v>4</v>
      </c>
      <c r="F123" s="10" t="s">
        <v>86</v>
      </c>
      <c r="G123" s="10" t="s">
        <v>85</v>
      </c>
      <c r="H123" s="10" t="s">
        <v>87</v>
      </c>
      <c r="I123" s="10" t="s">
        <v>88</v>
      </c>
      <c r="J123" s="7" t="s">
        <v>84</v>
      </c>
      <c r="K123" s="7" t="s">
        <v>90</v>
      </c>
      <c r="L123" s="10" t="s">
        <v>91</v>
      </c>
      <c r="M123" s="7" t="s">
        <v>92</v>
      </c>
      <c r="N123" s="10" t="s">
        <v>93</v>
      </c>
    </row>
    <row r="124" spans="2:14" x14ac:dyDescent="0.25">
      <c r="B124" s="4">
        <v>1</v>
      </c>
      <c r="C124" s="4" t="s">
        <v>15</v>
      </c>
      <c r="D124" s="4">
        <v>270</v>
      </c>
      <c r="E124" s="4" t="s">
        <v>6</v>
      </c>
      <c r="F124" s="4">
        <v>5</v>
      </c>
      <c r="G124" s="4">
        <v>19</v>
      </c>
      <c r="H124" s="11">
        <f t="shared" ref="H124:H168" si="12">((F124*4840)+(G124*121))</f>
        <v>26499</v>
      </c>
      <c r="I124" s="5">
        <f t="shared" ref="I124:I168" si="13">H124/4840</f>
        <v>5.4749999999999996</v>
      </c>
      <c r="J124" s="12">
        <v>3100</v>
      </c>
      <c r="K124" s="13">
        <f t="shared" ref="K124:K168" si="14">J124*H124</f>
        <v>82146900</v>
      </c>
      <c r="L124" s="12">
        <v>10000000</v>
      </c>
      <c r="M124" s="12">
        <v>10000000</v>
      </c>
      <c r="N124" s="12">
        <f t="shared" ref="N124:N168" si="15">L124*I124</f>
        <v>54750000</v>
      </c>
    </row>
    <row r="125" spans="2:14" x14ac:dyDescent="0.25">
      <c r="B125" s="4">
        <v>2</v>
      </c>
      <c r="C125" s="4" t="s">
        <v>15</v>
      </c>
      <c r="D125" s="4">
        <v>270</v>
      </c>
      <c r="E125" s="4" t="s">
        <v>7</v>
      </c>
      <c r="F125" s="4">
        <v>0</v>
      </c>
      <c r="G125" s="4">
        <v>25</v>
      </c>
      <c r="H125" s="11">
        <f t="shared" si="12"/>
        <v>3025</v>
      </c>
      <c r="I125" s="5">
        <f t="shared" si="13"/>
        <v>0.625</v>
      </c>
      <c r="J125" s="12">
        <v>3100</v>
      </c>
      <c r="K125" s="13">
        <f t="shared" si="14"/>
        <v>9377500</v>
      </c>
      <c r="L125" s="12">
        <v>10000000</v>
      </c>
      <c r="M125" s="12">
        <v>10000000</v>
      </c>
      <c r="N125" s="12">
        <f t="shared" si="15"/>
        <v>6250000</v>
      </c>
    </row>
    <row r="126" spans="2:14" x14ac:dyDescent="0.25">
      <c r="B126" s="4">
        <v>3</v>
      </c>
      <c r="C126" s="4" t="s">
        <v>15</v>
      </c>
      <c r="D126" s="4">
        <v>271</v>
      </c>
      <c r="E126" s="4" t="s">
        <v>6</v>
      </c>
      <c r="F126" s="4">
        <v>5</v>
      </c>
      <c r="G126" s="4">
        <v>28</v>
      </c>
      <c r="H126" s="11">
        <f t="shared" si="12"/>
        <v>27588</v>
      </c>
      <c r="I126" s="5">
        <f t="shared" si="13"/>
        <v>5.7</v>
      </c>
      <c r="J126" s="12">
        <v>3100</v>
      </c>
      <c r="K126" s="13">
        <f t="shared" si="14"/>
        <v>85522800</v>
      </c>
      <c r="L126" s="12">
        <v>10000000</v>
      </c>
      <c r="M126" s="12">
        <v>10000000</v>
      </c>
      <c r="N126" s="12">
        <f t="shared" si="15"/>
        <v>57000000</v>
      </c>
    </row>
    <row r="127" spans="2:14" x14ac:dyDescent="0.25">
      <c r="B127" s="4">
        <v>4</v>
      </c>
      <c r="C127" s="4" t="s">
        <v>15</v>
      </c>
      <c r="D127" s="4">
        <v>271</v>
      </c>
      <c r="E127" s="4" t="s">
        <v>7</v>
      </c>
      <c r="F127" s="4">
        <v>5</v>
      </c>
      <c r="G127" s="4">
        <v>27</v>
      </c>
      <c r="H127" s="11">
        <f t="shared" si="12"/>
        <v>27467</v>
      </c>
      <c r="I127" s="5">
        <f t="shared" si="13"/>
        <v>5.6749999999999998</v>
      </c>
      <c r="J127" s="12">
        <v>3100</v>
      </c>
      <c r="K127" s="13">
        <f t="shared" si="14"/>
        <v>85147700</v>
      </c>
      <c r="L127" s="12">
        <v>10000000</v>
      </c>
      <c r="M127" s="12">
        <v>10000000</v>
      </c>
      <c r="N127" s="12">
        <f t="shared" si="15"/>
        <v>56750000</v>
      </c>
    </row>
    <row r="128" spans="2:14" x14ac:dyDescent="0.25">
      <c r="B128" s="4">
        <v>5</v>
      </c>
      <c r="C128" s="4" t="s">
        <v>15</v>
      </c>
      <c r="D128" s="4">
        <v>272</v>
      </c>
      <c r="E128" s="4"/>
      <c r="F128" s="4">
        <v>12</v>
      </c>
      <c r="G128" s="4"/>
      <c r="H128" s="11">
        <f t="shared" si="12"/>
        <v>58080</v>
      </c>
      <c r="I128" s="5">
        <f t="shared" si="13"/>
        <v>12</v>
      </c>
      <c r="J128" s="12">
        <v>3100</v>
      </c>
      <c r="K128" s="13">
        <f t="shared" si="14"/>
        <v>180048000</v>
      </c>
      <c r="L128" s="12">
        <v>10000000</v>
      </c>
      <c r="M128" s="12">
        <v>10000000</v>
      </c>
      <c r="N128" s="12">
        <f t="shared" si="15"/>
        <v>120000000</v>
      </c>
    </row>
    <row r="129" spans="2:14" x14ac:dyDescent="0.25">
      <c r="B129" s="4">
        <v>6</v>
      </c>
      <c r="C129" s="4" t="s">
        <v>15</v>
      </c>
      <c r="D129" s="4">
        <v>273</v>
      </c>
      <c r="E129" s="4" t="s">
        <v>6</v>
      </c>
      <c r="F129" s="4">
        <v>5</v>
      </c>
      <c r="G129" s="4">
        <v>25</v>
      </c>
      <c r="H129" s="11">
        <f t="shared" si="12"/>
        <v>27225</v>
      </c>
      <c r="I129" s="5">
        <f t="shared" si="13"/>
        <v>5.625</v>
      </c>
      <c r="J129" s="12">
        <v>3100</v>
      </c>
      <c r="K129" s="13">
        <f t="shared" si="14"/>
        <v>84397500</v>
      </c>
      <c r="L129" s="12">
        <v>10000000</v>
      </c>
      <c r="M129" s="12">
        <v>10000000</v>
      </c>
      <c r="N129" s="12">
        <f t="shared" si="15"/>
        <v>56250000</v>
      </c>
    </row>
    <row r="130" spans="2:14" x14ac:dyDescent="0.25">
      <c r="B130" s="4">
        <v>7</v>
      </c>
      <c r="C130" s="4" t="s">
        <v>15</v>
      </c>
      <c r="D130" s="4">
        <v>275</v>
      </c>
      <c r="E130" s="4" t="s">
        <v>6</v>
      </c>
      <c r="F130" s="4">
        <v>8</v>
      </c>
      <c r="G130" s="4">
        <v>20</v>
      </c>
      <c r="H130" s="11">
        <f t="shared" si="12"/>
        <v>41140</v>
      </c>
      <c r="I130" s="5">
        <f t="shared" si="13"/>
        <v>8.5</v>
      </c>
      <c r="J130" s="12">
        <v>3100</v>
      </c>
      <c r="K130" s="13">
        <f t="shared" si="14"/>
        <v>127534000</v>
      </c>
      <c r="L130" s="12">
        <v>10000000</v>
      </c>
      <c r="M130" s="12">
        <v>10000000</v>
      </c>
      <c r="N130" s="12">
        <f t="shared" si="15"/>
        <v>85000000</v>
      </c>
    </row>
    <row r="131" spans="2:14" x14ac:dyDescent="0.25">
      <c r="B131" s="4">
        <v>8</v>
      </c>
      <c r="C131" s="4" t="s">
        <v>15</v>
      </c>
      <c r="D131" s="4">
        <v>275</v>
      </c>
      <c r="E131" s="4" t="s">
        <v>7</v>
      </c>
      <c r="F131" s="4">
        <v>2</v>
      </c>
      <c r="G131" s="4">
        <v>35</v>
      </c>
      <c r="H131" s="11">
        <f t="shared" si="12"/>
        <v>13915</v>
      </c>
      <c r="I131" s="5">
        <f t="shared" si="13"/>
        <v>2.875</v>
      </c>
      <c r="J131" s="12">
        <v>3100</v>
      </c>
      <c r="K131" s="13">
        <f t="shared" si="14"/>
        <v>43136500</v>
      </c>
      <c r="L131" s="12">
        <v>10000000</v>
      </c>
      <c r="M131" s="12">
        <v>10000000</v>
      </c>
      <c r="N131" s="12">
        <f t="shared" si="15"/>
        <v>28750000</v>
      </c>
    </row>
    <row r="132" spans="2:14" x14ac:dyDescent="0.25">
      <c r="B132" s="4">
        <v>9</v>
      </c>
      <c r="C132" s="4" t="s">
        <v>15</v>
      </c>
      <c r="D132" s="4">
        <v>275</v>
      </c>
      <c r="E132" s="4" t="s">
        <v>8</v>
      </c>
      <c r="F132" s="4">
        <v>1</v>
      </c>
      <c r="G132" s="4">
        <v>37</v>
      </c>
      <c r="H132" s="11">
        <f t="shared" si="12"/>
        <v>9317</v>
      </c>
      <c r="I132" s="5">
        <f t="shared" si="13"/>
        <v>1.925</v>
      </c>
      <c r="J132" s="12">
        <v>3100</v>
      </c>
      <c r="K132" s="13">
        <f t="shared" si="14"/>
        <v>28882700</v>
      </c>
      <c r="L132" s="12">
        <v>10000000</v>
      </c>
      <c r="M132" s="12">
        <v>10000000</v>
      </c>
      <c r="N132" s="12">
        <f t="shared" si="15"/>
        <v>19250000</v>
      </c>
    </row>
    <row r="133" spans="2:14" x14ac:dyDescent="0.25">
      <c r="B133" s="4">
        <v>10</v>
      </c>
      <c r="C133" s="4" t="s">
        <v>15</v>
      </c>
      <c r="D133" s="4">
        <v>275</v>
      </c>
      <c r="E133" s="4" t="s">
        <v>9</v>
      </c>
      <c r="F133" s="4">
        <v>1</v>
      </c>
      <c r="G133" s="4">
        <v>36</v>
      </c>
      <c r="H133" s="11">
        <f t="shared" si="12"/>
        <v>9196</v>
      </c>
      <c r="I133" s="5">
        <f t="shared" si="13"/>
        <v>1.9</v>
      </c>
      <c r="J133" s="12">
        <v>3100</v>
      </c>
      <c r="K133" s="13">
        <f t="shared" si="14"/>
        <v>28507600</v>
      </c>
      <c r="L133" s="12">
        <v>10000000</v>
      </c>
      <c r="M133" s="12">
        <v>10000000</v>
      </c>
      <c r="N133" s="12">
        <f t="shared" si="15"/>
        <v>19000000</v>
      </c>
    </row>
    <row r="134" spans="2:14" x14ac:dyDescent="0.25">
      <c r="B134" s="4">
        <v>11</v>
      </c>
      <c r="C134" s="4" t="s">
        <v>15</v>
      </c>
      <c r="D134" s="4">
        <v>275</v>
      </c>
      <c r="E134" s="4" t="s">
        <v>16</v>
      </c>
      <c r="F134" s="4">
        <v>1</v>
      </c>
      <c r="G134" s="4">
        <v>36</v>
      </c>
      <c r="H134" s="11">
        <f t="shared" si="12"/>
        <v>9196</v>
      </c>
      <c r="I134" s="5">
        <f t="shared" si="13"/>
        <v>1.9</v>
      </c>
      <c r="J134" s="12">
        <v>3100</v>
      </c>
      <c r="K134" s="13">
        <f t="shared" si="14"/>
        <v>28507600</v>
      </c>
      <c r="L134" s="12">
        <v>10000000</v>
      </c>
      <c r="M134" s="12">
        <v>10000000</v>
      </c>
      <c r="N134" s="12">
        <f t="shared" si="15"/>
        <v>19000000</v>
      </c>
    </row>
    <row r="135" spans="2:14" x14ac:dyDescent="0.25">
      <c r="B135" s="4">
        <v>12</v>
      </c>
      <c r="C135" s="4" t="s">
        <v>15</v>
      </c>
      <c r="D135" s="4">
        <v>277</v>
      </c>
      <c r="E135" s="4" t="s">
        <v>6</v>
      </c>
      <c r="F135" s="4">
        <v>0</v>
      </c>
      <c r="G135" s="4">
        <v>32</v>
      </c>
      <c r="H135" s="11">
        <f t="shared" si="12"/>
        <v>3872</v>
      </c>
      <c r="I135" s="5">
        <f t="shared" si="13"/>
        <v>0.8</v>
      </c>
      <c r="J135" s="12">
        <v>3100</v>
      </c>
      <c r="K135" s="13">
        <f t="shared" si="14"/>
        <v>12003200</v>
      </c>
      <c r="L135" s="12">
        <v>10000000</v>
      </c>
      <c r="M135" s="12">
        <v>10000000</v>
      </c>
      <c r="N135" s="12">
        <f t="shared" si="15"/>
        <v>8000000</v>
      </c>
    </row>
    <row r="136" spans="2:14" x14ac:dyDescent="0.25">
      <c r="B136" s="4">
        <v>13</v>
      </c>
      <c r="C136" s="4" t="s">
        <v>15</v>
      </c>
      <c r="D136" s="4">
        <v>277</v>
      </c>
      <c r="E136" s="4" t="s">
        <v>16</v>
      </c>
      <c r="F136" s="4">
        <v>1</v>
      </c>
      <c r="G136" s="4">
        <v>15</v>
      </c>
      <c r="H136" s="11">
        <f t="shared" si="12"/>
        <v>6655</v>
      </c>
      <c r="I136" s="5">
        <f t="shared" si="13"/>
        <v>1.375</v>
      </c>
      <c r="J136" s="12">
        <v>3100</v>
      </c>
      <c r="K136" s="13">
        <f t="shared" si="14"/>
        <v>20630500</v>
      </c>
      <c r="L136" s="12">
        <v>10000000</v>
      </c>
      <c r="M136" s="12">
        <v>10000000</v>
      </c>
      <c r="N136" s="12">
        <f t="shared" si="15"/>
        <v>13750000</v>
      </c>
    </row>
    <row r="137" spans="2:14" x14ac:dyDescent="0.25">
      <c r="B137" s="4">
        <v>14</v>
      </c>
      <c r="C137" s="4" t="s">
        <v>15</v>
      </c>
      <c r="D137" s="4">
        <v>277</v>
      </c>
      <c r="E137" s="4" t="s">
        <v>8</v>
      </c>
      <c r="F137" s="4">
        <v>1</v>
      </c>
      <c r="G137" s="4">
        <v>27</v>
      </c>
      <c r="H137" s="11">
        <f t="shared" si="12"/>
        <v>8107</v>
      </c>
      <c r="I137" s="5">
        <f t="shared" si="13"/>
        <v>1.675</v>
      </c>
      <c r="J137" s="12">
        <v>3100</v>
      </c>
      <c r="K137" s="13">
        <f t="shared" si="14"/>
        <v>25131700</v>
      </c>
      <c r="L137" s="12">
        <v>10000000</v>
      </c>
      <c r="M137" s="12">
        <v>10000000</v>
      </c>
      <c r="N137" s="12">
        <f t="shared" si="15"/>
        <v>16750000</v>
      </c>
    </row>
    <row r="138" spans="2:14" x14ac:dyDescent="0.25">
      <c r="B138" s="4">
        <v>15</v>
      </c>
      <c r="C138" s="4" t="s">
        <v>15</v>
      </c>
      <c r="D138" s="4">
        <v>277</v>
      </c>
      <c r="E138" s="4" t="s">
        <v>9</v>
      </c>
      <c r="F138" s="4">
        <v>1</v>
      </c>
      <c r="G138" s="4">
        <v>27</v>
      </c>
      <c r="H138" s="11">
        <f t="shared" si="12"/>
        <v>8107</v>
      </c>
      <c r="I138" s="5">
        <f t="shared" si="13"/>
        <v>1.675</v>
      </c>
      <c r="J138" s="12">
        <v>3100</v>
      </c>
      <c r="K138" s="13">
        <f t="shared" si="14"/>
        <v>25131700</v>
      </c>
      <c r="L138" s="12">
        <v>10000000</v>
      </c>
      <c r="M138" s="12">
        <v>10000000</v>
      </c>
      <c r="N138" s="12">
        <f t="shared" si="15"/>
        <v>16750000</v>
      </c>
    </row>
    <row r="139" spans="2:14" x14ac:dyDescent="0.25">
      <c r="B139" s="4">
        <v>16</v>
      </c>
      <c r="C139" s="4" t="s">
        <v>15</v>
      </c>
      <c r="D139" s="4">
        <v>277</v>
      </c>
      <c r="E139" s="4" t="s">
        <v>7</v>
      </c>
      <c r="F139" s="4">
        <v>1</v>
      </c>
      <c r="G139" s="4">
        <v>30</v>
      </c>
      <c r="H139" s="11">
        <f t="shared" si="12"/>
        <v>8470</v>
      </c>
      <c r="I139" s="5">
        <f t="shared" si="13"/>
        <v>1.75</v>
      </c>
      <c r="J139" s="12">
        <v>3100</v>
      </c>
      <c r="K139" s="13">
        <f t="shared" si="14"/>
        <v>26257000</v>
      </c>
      <c r="L139" s="12">
        <v>10000000</v>
      </c>
      <c r="M139" s="12">
        <v>10000000</v>
      </c>
      <c r="N139" s="12">
        <f t="shared" si="15"/>
        <v>17500000</v>
      </c>
    </row>
    <row r="140" spans="2:14" x14ac:dyDescent="0.25">
      <c r="B140" s="4">
        <v>17</v>
      </c>
      <c r="C140" s="4" t="s">
        <v>15</v>
      </c>
      <c r="D140" s="4">
        <v>277</v>
      </c>
      <c r="E140" s="4" t="s">
        <v>17</v>
      </c>
      <c r="F140" s="4">
        <v>3</v>
      </c>
      <c r="G140" s="4">
        <v>3</v>
      </c>
      <c r="H140" s="11">
        <f t="shared" si="12"/>
        <v>14883</v>
      </c>
      <c r="I140" s="5">
        <f t="shared" si="13"/>
        <v>3.0750000000000002</v>
      </c>
      <c r="J140" s="12">
        <v>3100</v>
      </c>
      <c r="K140" s="13">
        <f t="shared" si="14"/>
        <v>46137300</v>
      </c>
      <c r="L140" s="12">
        <v>10000000</v>
      </c>
      <c r="M140" s="12">
        <v>10000000</v>
      </c>
      <c r="N140" s="12">
        <f t="shared" si="15"/>
        <v>30750000</v>
      </c>
    </row>
    <row r="141" spans="2:14" x14ac:dyDescent="0.25">
      <c r="B141" s="4">
        <v>18</v>
      </c>
      <c r="C141" s="4" t="s">
        <v>15</v>
      </c>
      <c r="D141" s="4">
        <v>277</v>
      </c>
      <c r="E141" s="4" t="s">
        <v>18</v>
      </c>
      <c r="F141" s="4">
        <v>3</v>
      </c>
      <c r="G141" s="4">
        <v>3</v>
      </c>
      <c r="H141" s="11">
        <f t="shared" si="12"/>
        <v>14883</v>
      </c>
      <c r="I141" s="5">
        <f t="shared" si="13"/>
        <v>3.0750000000000002</v>
      </c>
      <c r="J141" s="12">
        <v>3100</v>
      </c>
      <c r="K141" s="13">
        <f t="shared" si="14"/>
        <v>46137300</v>
      </c>
      <c r="L141" s="12">
        <v>10000000</v>
      </c>
      <c r="M141" s="12">
        <v>10000000</v>
      </c>
      <c r="N141" s="12">
        <f t="shared" si="15"/>
        <v>30750000</v>
      </c>
    </row>
    <row r="142" spans="2:14" x14ac:dyDescent="0.25">
      <c r="B142" s="4">
        <v>19</v>
      </c>
      <c r="C142" s="4" t="s">
        <v>15</v>
      </c>
      <c r="D142" s="4">
        <v>279</v>
      </c>
      <c r="E142" s="4"/>
      <c r="F142" s="4">
        <v>6</v>
      </c>
      <c r="G142" s="4">
        <v>14</v>
      </c>
      <c r="H142" s="11">
        <f t="shared" si="12"/>
        <v>30734</v>
      </c>
      <c r="I142" s="5">
        <f t="shared" si="13"/>
        <v>6.35</v>
      </c>
      <c r="J142" s="12">
        <v>3100</v>
      </c>
      <c r="K142" s="13">
        <f t="shared" si="14"/>
        <v>95275400</v>
      </c>
      <c r="L142" s="12">
        <v>10000000</v>
      </c>
      <c r="M142" s="12">
        <v>10000000</v>
      </c>
      <c r="N142" s="12">
        <f t="shared" si="15"/>
        <v>63500000</v>
      </c>
    </row>
    <row r="143" spans="2:14" x14ac:dyDescent="0.25">
      <c r="B143" s="4">
        <v>20</v>
      </c>
      <c r="C143" s="4" t="s">
        <v>15</v>
      </c>
      <c r="D143" s="4">
        <v>280</v>
      </c>
      <c r="E143" s="4" t="s">
        <v>7</v>
      </c>
      <c r="F143" s="4">
        <v>2</v>
      </c>
      <c r="G143" s="4">
        <v>0</v>
      </c>
      <c r="H143" s="11">
        <f t="shared" si="12"/>
        <v>9680</v>
      </c>
      <c r="I143" s="5">
        <f t="shared" si="13"/>
        <v>2</v>
      </c>
      <c r="J143" s="12">
        <v>3100</v>
      </c>
      <c r="K143" s="13">
        <f t="shared" si="14"/>
        <v>30008000</v>
      </c>
      <c r="L143" s="12">
        <v>10000000</v>
      </c>
      <c r="M143" s="12">
        <v>10000000</v>
      </c>
      <c r="N143" s="12">
        <f t="shared" si="15"/>
        <v>20000000</v>
      </c>
    </row>
    <row r="144" spans="2:14" x14ac:dyDescent="0.25">
      <c r="B144" s="4">
        <v>21</v>
      </c>
      <c r="C144" s="4" t="s">
        <v>15</v>
      </c>
      <c r="D144" s="4">
        <v>280</v>
      </c>
      <c r="E144" s="4" t="s">
        <v>9</v>
      </c>
      <c r="F144" s="4">
        <v>2</v>
      </c>
      <c r="G144" s="4">
        <v>16</v>
      </c>
      <c r="H144" s="11">
        <f t="shared" si="12"/>
        <v>11616</v>
      </c>
      <c r="I144" s="5">
        <f t="shared" si="13"/>
        <v>2.4</v>
      </c>
      <c r="J144" s="12">
        <v>3100</v>
      </c>
      <c r="K144" s="13">
        <f t="shared" si="14"/>
        <v>36009600</v>
      </c>
      <c r="L144" s="12">
        <v>10000000</v>
      </c>
      <c r="M144" s="12">
        <v>10000000</v>
      </c>
      <c r="N144" s="12">
        <f t="shared" si="15"/>
        <v>24000000</v>
      </c>
    </row>
    <row r="145" spans="2:17" x14ac:dyDescent="0.25">
      <c r="B145" s="4">
        <v>22</v>
      </c>
      <c r="C145" s="4" t="s">
        <v>15</v>
      </c>
      <c r="D145" s="4">
        <v>280</v>
      </c>
      <c r="E145" s="4" t="s">
        <v>6</v>
      </c>
      <c r="F145" s="4">
        <v>3</v>
      </c>
      <c r="G145" s="4">
        <v>24</v>
      </c>
      <c r="H145" s="11">
        <f t="shared" si="12"/>
        <v>17424</v>
      </c>
      <c r="I145" s="5">
        <f t="shared" si="13"/>
        <v>3.6</v>
      </c>
      <c r="J145" s="12">
        <v>3100</v>
      </c>
      <c r="K145" s="13">
        <f t="shared" si="14"/>
        <v>54014400</v>
      </c>
      <c r="L145" s="12">
        <v>10000000</v>
      </c>
      <c r="M145" s="12">
        <v>10000000</v>
      </c>
      <c r="N145" s="12">
        <f t="shared" si="15"/>
        <v>36000000</v>
      </c>
    </row>
    <row r="146" spans="2:17" x14ac:dyDescent="0.25">
      <c r="B146" s="4">
        <v>23</v>
      </c>
      <c r="C146" s="4" t="s">
        <v>15</v>
      </c>
      <c r="D146" s="4">
        <v>280</v>
      </c>
      <c r="E146" s="4" t="s">
        <v>8</v>
      </c>
      <c r="F146" s="4">
        <v>7</v>
      </c>
      <c r="G146" s="4">
        <v>20</v>
      </c>
      <c r="H146" s="11">
        <f t="shared" si="12"/>
        <v>36300</v>
      </c>
      <c r="I146" s="5">
        <f t="shared" si="13"/>
        <v>7.5</v>
      </c>
      <c r="J146" s="12">
        <v>3100</v>
      </c>
      <c r="K146" s="13">
        <f t="shared" si="14"/>
        <v>112530000</v>
      </c>
      <c r="L146" s="12">
        <v>10000000</v>
      </c>
      <c r="M146" s="12">
        <v>10000000</v>
      </c>
      <c r="N146" s="12">
        <f t="shared" si="15"/>
        <v>75000000</v>
      </c>
    </row>
    <row r="147" spans="2:17" x14ac:dyDescent="0.25">
      <c r="B147" s="4">
        <v>24</v>
      </c>
      <c r="C147" s="4" t="s">
        <v>15</v>
      </c>
      <c r="D147" s="4">
        <v>281</v>
      </c>
      <c r="E147" s="4" t="s">
        <v>16</v>
      </c>
      <c r="F147" s="4">
        <v>7</v>
      </c>
      <c r="G147" s="4">
        <v>33</v>
      </c>
      <c r="H147" s="11">
        <f t="shared" si="12"/>
        <v>37873</v>
      </c>
      <c r="I147" s="5">
        <f t="shared" si="13"/>
        <v>7.8250000000000002</v>
      </c>
      <c r="J147" s="12">
        <v>3100</v>
      </c>
      <c r="K147" s="13">
        <f t="shared" si="14"/>
        <v>117406300</v>
      </c>
      <c r="L147" s="12">
        <v>10000000</v>
      </c>
      <c r="M147" s="12">
        <v>10000000</v>
      </c>
      <c r="N147" s="12">
        <f t="shared" si="15"/>
        <v>78250000</v>
      </c>
    </row>
    <row r="148" spans="2:17" x14ac:dyDescent="0.25">
      <c r="B148" s="4">
        <v>25</v>
      </c>
      <c r="C148" s="4" t="s">
        <v>15</v>
      </c>
      <c r="D148" s="4">
        <v>282</v>
      </c>
      <c r="E148" s="4" t="s">
        <v>9</v>
      </c>
      <c r="F148" s="4">
        <v>3</v>
      </c>
      <c r="G148" s="4">
        <v>4</v>
      </c>
      <c r="H148" s="11">
        <f t="shared" si="12"/>
        <v>15004</v>
      </c>
      <c r="I148" s="5">
        <f t="shared" si="13"/>
        <v>3.1</v>
      </c>
      <c r="J148" s="12">
        <v>3100</v>
      </c>
      <c r="K148" s="13">
        <f t="shared" si="14"/>
        <v>46512400</v>
      </c>
      <c r="L148" s="12">
        <v>10000000</v>
      </c>
      <c r="M148" s="12">
        <v>10000000</v>
      </c>
      <c r="N148" s="12">
        <f t="shared" si="15"/>
        <v>31000000</v>
      </c>
    </row>
    <row r="149" spans="2:17" x14ac:dyDescent="0.25">
      <c r="B149" s="4">
        <v>26</v>
      </c>
      <c r="C149" s="4" t="s">
        <v>15</v>
      </c>
      <c r="D149" s="4">
        <v>282</v>
      </c>
      <c r="E149" s="4" t="s">
        <v>8</v>
      </c>
      <c r="F149" s="4">
        <v>3</v>
      </c>
      <c r="G149" s="4">
        <v>4</v>
      </c>
      <c r="H149" s="11">
        <f t="shared" si="12"/>
        <v>15004</v>
      </c>
      <c r="I149" s="5">
        <f t="shared" si="13"/>
        <v>3.1</v>
      </c>
      <c r="J149" s="12">
        <v>3100</v>
      </c>
      <c r="K149" s="13">
        <f t="shared" si="14"/>
        <v>46512400</v>
      </c>
      <c r="L149" s="12">
        <v>10000000</v>
      </c>
      <c r="M149" s="12">
        <v>10000000</v>
      </c>
      <c r="N149" s="12">
        <f t="shared" si="15"/>
        <v>31000000</v>
      </c>
    </row>
    <row r="150" spans="2:17" x14ac:dyDescent="0.25">
      <c r="B150" s="4">
        <v>27</v>
      </c>
      <c r="C150" s="4" t="s">
        <v>15</v>
      </c>
      <c r="D150" s="4">
        <v>282</v>
      </c>
      <c r="E150" s="4" t="s">
        <v>7</v>
      </c>
      <c r="F150" s="4">
        <v>3</v>
      </c>
      <c r="G150" s="4">
        <v>20</v>
      </c>
      <c r="H150" s="11">
        <f t="shared" si="12"/>
        <v>16940</v>
      </c>
      <c r="I150" s="5">
        <f t="shared" si="13"/>
        <v>3.5</v>
      </c>
      <c r="J150" s="12">
        <v>3100</v>
      </c>
      <c r="K150" s="13">
        <f t="shared" si="14"/>
        <v>52514000</v>
      </c>
      <c r="L150" s="12">
        <v>10000000</v>
      </c>
      <c r="M150" s="12">
        <v>10000000</v>
      </c>
      <c r="N150" s="12">
        <f t="shared" si="15"/>
        <v>35000000</v>
      </c>
    </row>
    <row r="151" spans="2:17" x14ac:dyDescent="0.25">
      <c r="B151" s="4">
        <v>28</v>
      </c>
      <c r="C151" s="4" t="s">
        <v>15</v>
      </c>
      <c r="D151" s="4">
        <v>282</v>
      </c>
      <c r="E151" s="4" t="s">
        <v>6</v>
      </c>
      <c r="F151" s="4">
        <v>3</v>
      </c>
      <c r="G151" s="4">
        <v>22</v>
      </c>
      <c r="H151" s="11">
        <f t="shared" si="12"/>
        <v>17182</v>
      </c>
      <c r="I151" s="5">
        <f t="shared" si="13"/>
        <v>3.55</v>
      </c>
      <c r="J151" s="12">
        <v>3100</v>
      </c>
      <c r="K151" s="13">
        <f t="shared" si="14"/>
        <v>53264200</v>
      </c>
      <c r="L151" s="12">
        <v>10000000</v>
      </c>
      <c r="M151" s="12">
        <v>10000000</v>
      </c>
      <c r="N151" s="12">
        <f t="shared" si="15"/>
        <v>35500000</v>
      </c>
    </row>
    <row r="152" spans="2:17" x14ac:dyDescent="0.25">
      <c r="B152" s="4">
        <v>29</v>
      </c>
      <c r="C152" s="4" t="s">
        <v>15</v>
      </c>
      <c r="D152" s="4">
        <v>283</v>
      </c>
      <c r="E152" s="4"/>
      <c r="F152" s="4">
        <v>11</v>
      </c>
      <c r="G152" s="4">
        <v>33</v>
      </c>
      <c r="H152" s="11">
        <f t="shared" si="12"/>
        <v>57233</v>
      </c>
      <c r="I152" s="5">
        <f t="shared" si="13"/>
        <v>11.824999999999999</v>
      </c>
      <c r="J152" s="12">
        <v>3100</v>
      </c>
      <c r="K152" s="13">
        <f t="shared" si="14"/>
        <v>177422300</v>
      </c>
      <c r="L152" s="12">
        <v>10000000</v>
      </c>
      <c r="M152" s="12">
        <v>10000000</v>
      </c>
      <c r="N152" s="12">
        <f t="shared" si="15"/>
        <v>118250000</v>
      </c>
    </row>
    <row r="153" spans="2:17" x14ac:dyDescent="0.25">
      <c r="B153" s="4">
        <v>30</v>
      </c>
      <c r="C153" s="4" t="s">
        <v>15</v>
      </c>
      <c r="D153" s="4">
        <v>284</v>
      </c>
      <c r="E153" s="4"/>
      <c r="F153" s="4">
        <v>5</v>
      </c>
      <c r="G153" s="4">
        <v>11</v>
      </c>
      <c r="H153" s="11">
        <f t="shared" si="12"/>
        <v>25531</v>
      </c>
      <c r="I153" s="5">
        <f t="shared" si="13"/>
        <v>5.2750000000000004</v>
      </c>
      <c r="J153" s="12">
        <v>3100</v>
      </c>
      <c r="K153" s="13">
        <f t="shared" si="14"/>
        <v>79146100</v>
      </c>
      <c r="L153" s="12">
        <v>10000000</v>
      </c>
      <c r="M153" s="12">
        <v>10000000</v>
      </c>
      <c r="N153" s="12">
        <f t="shared" si="15"/>
        <v>52750000</v>
      </c>
    </row>
    <row r="154" spans="2:17" x14ac:dyDescent="0.25">
      <c r="B154" s="4">
        <v>31</v>
      </c>
      <c r="C154" s="4" t="s">
        <v>15</v>
      </c>
      <c r="D154" s="4">
        <v>286</v>
      </c>
      <c r="E154" s="4" t="s">
        <v>7</v>
      </c>
      <c r="F154" s="4">
        <v>3</v>
      </c>
      <c r="G154" s="4">
        <v>35</v>
      </c>
      <c r="H154" s="11">
        <f t="shared" si="12"/>
        <v>18755</v>
      </c>
      <c r="I154" s="5">
        <f t="shared" si="13"/>
        <v>3.875</v>
      </c>
      <c r="J154" s="12">
        <v>3100</v>
      </c>
      <c r="K154" s="13">
        <f t="shared" si="14"/>
        <v>58140500</v>
      </c>
      <c r="L154" s="12">
        <v>10000000</v>
      </c>
      <c r="M154" s="12">
        <v>10000000</v>
      </c>
      <c r="N154" s="12">
        <f t="shared" si="15"/>
        <v>38750000</v>
      </c>
    </row>
    <row r="155" spans="2:17" x14ac:dyDescent="0.25">
      <c r="B155" s="4">
        <v>32</v>
      </c>
      <c r="C155" s="4" t="s">
        <v>15</v>
      </c>
      <c r="D155" s="4">
        <v>286</v>
      </c>
      <c r="E155" s="4" t="s">
        <v>6</v>
      </c>
      <c r="F155" s="4">
        <v>3</v>
      </c>
      <c r="G155" s="4">
        <v>38</v>
      </c>
      <c r="H155" s="11">
        <f t="shared" si="12"/>
        <v>19118</v>
      </c>
      <c r="I155" s="5">
        <f t="shared" si="13"/>
        <v>3.95</v>
      </c>
      <c r="J155" s="12">
        <v>3100</v>
      </c>
      <c r="K155" s="13">
        <f t="shared" si="14"/>
        <v>59265800</v>
      </c>
      <c r="L155" s="12">
        <v>10000000</v>
      </c>
      <c r="M155" s="12">
        <v>10000000</v>
      </c>
      <c r="N155" s="12">
        <f t="shared" si="15"/>
        <v>39500000</v>
      </c>
    </row>
    <row r="156" spans="2:17" x14ac:dyDescent="0.25">
      <c r="B156" s="4">
        <v>33</v>
      </c>
      <c r="C156" s="4" t="s">
        <v>15</v>
      </c>
      <c r="D156" s="4">
        <v>287</v>
      </c>
      <c r="E156" s="4" t="s">
        <v>7</v>
      </c>
      <c r="F156" s="4">
        <v>1</v>
      </c>
      <c r="G156" s="4">
        <v>35</v>
      </c>
      <c r="H156" s="11">
        <f t="shared" si="12"/>
        <v>9075</v>
      </c>
      <c r="I156" s="5">
        <f t="shared" si="13"/>
        <v>1.875</v>
      </c>
      <c r="J156" s="12">
        <v>3100</v>
      </c>
      <c r="K156" s="13">
        <f t="shared" si="14"/>
        <v>28132500</v>
      </c>
      <c r="L156" s="12">
        <v>10000000</v>
      </c>
      <c r="M156" s="12">
        <v>10000000</v>
      </c>
      <c r="N156" s="12">
        <f t="shared" si="15"/>
        <v>18750000</v>
      </c>
      <c r="Q156" s="2">
        <f>703+177</f>
        <v>880</v>
      </c>
    </row>
    <row r="157" spans="2:17" x14ac:dyDescent="0.25">
      <c r="B157" s="4">
        <v>34</v>
      </c>
      <c r="C157" s="4" t="s">
        <v>15</v>
      </c>
      <c r="D157" s="4">
        <v>287</v>
      </c>
      <c r="E157" s="4" t="s">
        <v>6</v>
      </c>
      <c r="F157" s="4">
        <v>12</v>
      </c>
      <c r="G157" s="4">
        <v>34</v>
      </c>
      <c r="H157" s="11">
        <f t="shared" si="12"/>
        <v>62194</v>
      </c>
      <c r="I157" s="5">
        <f t="shared" si="13"/>
        <v>12.85</v>
      </c>
      <c r="J157" s="12">
        <v>3100</v>
      </c>
      <c r="K157" s="13">
        <f t="shared" si="14"/>
        <v>192801400</v>
      </c>
      <c r="L157" s="12">
        <v>10000000</v>
      </c>
      <c r="M157" s="12">
        <v>10000000</v>
      </c>
      <c r="N157" s="12">
        <f t="shared" si="15"/>
        <v>128500000</v>
      </c>
      <c r="Q157" s="2">
        <f>384.64+188.57</f>
        <v>573.21</v>
      </c>
    </row>
    <row r="158" spans="2:17" x14ac:dyDescent="0.25">
      <c r="B158" s="4">
        <v>35</v>
      </c>
      <c r="C158" s="4" t="s">
        <v>15</v>
      </c>
      <c r="D158" s="4">
        <v>294</v>
      </c>
      <c r="E158" s="4"/>
      <c r="F158" s="4">
        <v>0</v>
      </c>
      <c r="G158" s="4">
        <v>33</v>
      </c>
      <c r="H158" s="11">
        <f t="shared" si="12"/>
        <v>3993</v>
      </c>
      <c r="I158" s="5">
        <f t="shared" si="13"/>
        <v>0.82499999999999996</v>
      </c>
      <c r="J158" s="12">
        <v>3100</v>
      </c>
      <c r="K158" s="13">
        <f t="shared" si="14"/>
        <v>12378300</v>
      </c>
      <c r="L158" s="12">
        <v>10000000</v>
      </c>
      <c r="M158" s="12">
        <v>10000000</v>
      </c>
      <c r="N158" s="12">
        <f t="shared" si="15"/>
        <v>8250000</v>
      </c>
      <c r="Q158" s="2">
        <f>Q156-Q157</f>
        <v>306.78999999999996</v>
      </c>
    </row>
    <row r="159" spans="2:17" x14ac:dyDescent="0.25">
      <c r="B159" s="4">
        <v>36</v>
      </c>
      <c r="C159" s="4" t="s">
        <v>15</v>
      </c>
      <c r="D159" s="4">
        <v>295</v>
      </c>
      <c r="E159" s="4" t="s">
        <v>8</v>
      </c>
      <c r="F159" s="4">
        <v>1</v>
      </c>
      <c r="G159" s="4">
        <v>23</v>
      </c>
      <c r="H159" s="11">
        <f t="shared" si="12"/>
        <v>7623</v>
      </c>
      <c r="I159" s="5">
        <f t="shared" si="13"/>
        <v>1.575</v>
      </c>
      <c r="J159" s="12">
        <v>3100</v>
      </c>
      <c r="K159" s="13">
        <f t="shared" si="14"/>
        <v>23631300</v>
      </c>
      <c r="L159" s="12">
        <v>10000000</v>
      </c>
      <c r="M159" s="12">
        <v>10000000</v>
      </c>
      <c r="N159" s="12">
        <f t="shared" si="15"/>
        <v>15750000</v>
      </c>
    </row>
    <row r="160" spans="2:17" x14ac:dyDescent="0.25">
      <c r="B160" s="4">
        <v>37</v>
      </c>
      <c r="C160" s="4" t="s">
        <v>15</v>
      </c>
      <c r="D160" s="4">
        <v>295</v>
      </c>
      <c r="E160" s="4" t="s">
        <v>7</v>
      </c>
      <c r="F160" s="4">
        <v>1</v>
      </c>
      <c r="G160" s="4">
        <v>23</v>
      </c>
      <c r="H160" s="11">
        <f t="shared" si="12"/>
        <v>7623</v>
      </c>
      <c r="I160" s="5">
        <f t="shared" si="13"/>
        <v>1.575</v>
      </c>
      <c r="J160" s="12">
        <v>3100</v>
      </c>
      <c r="K160" s="13">
        <f t="shared" si="14"/>
        <v>23631300</v>
      </c>
      <c r="L160" s="12">
        <v>10000000</v>
      </c>
      <c r="M160" s="12">
        <v>10000000</v>
      </c>
      <c r="N160" s="12">
        <f t="shared" si="15"/>
        <v>15750000</v>
      </c>
    </row>
    <row r="161" spans="2:14" x14ac:dyDescent="0.25">
      <c r="B161" s="4">
        <v>38</v>
      </c>
      <c r="C161" s="4" t="s">
        <v>15</v>
      </c>
      <c r="D161" s="4">
        <v>295</v>
      </c>
      <c r="E161" s="4" t="s">
        <v>6</v>
      </c>
      <c r="F161" s="4">
        <v>3</v>
      </c>
      <c r="G161" s="4">
        <v>7</v>
      </c>
      <c r="H161" s="11">
        <f t="shared" si="12"/>
        <v>15367</v>
      </c>
      <c r="I161" s="5">
        <f t="shared" si="13"/>
        <v>3.1749999999999998</v>
      </c>
      <c r="J161" s="12">
        <v>3100</v>
      </c>
      <c r="K161" s="13">
        <f t="shared" si="14"/>
        <v>47637700</v>
      </c>
      <c r="L161" s="12">
        <v>10000000</v>
      </c>
      <c r="M161" s="12">
        <v>10000000</v>
      </c>
      <c r="N161" s="12">
        <f t="shared" si="15"/>
        <v>31750000</v>
      </c>
    </row>
    <row r="162" spans="2:14" x14ac:dyDescent="0.25">
      <c r="B162" s="4">
        <v>39</v>
      </c>
      <c r="C162" s="4" t="s">
        <v>15</v>
      </c>
      <c r="D162" s="4">
        <v>274</v>
      </c>
      <c r="E162" s="4"/>
      <c r="F162" s="4">
        <v>5</v>
      </c>
      <c r="G162" s="4">
        <v>3</v>
      </c>
      <c r="H162" s="11">
        <f t="shared" si="12"/>
        <v>24563</v>
      </c>
      <c r="I162" s="5">
        <f t="shared" si="13"/>
        <v>5.0750000000000002</v>
      </c>
      <c r="J162" s="12">
        <v>3100</v>
      </c>
      <c r="K162" s="13">
        <f t="shared" si="14"/>
        <v>76145300</v>
      </c>
      <c r="L162" s="12">
        <v>10000000</v>
      </c>
      <c r="M162" s="12">
        <v>10000000</v>
      </c>
      <c r="N162" s="12">
        <f t="shared" si="15"/>
        <v>50750000</v>
      </c>
    </row>
    <row r="163" spans="2:14" x14ac:dyDescent="0.25">
      <c r="B163" s="4">
        <v>40</v>
      </c>
      <c r="C163" s="4" t="s">
        <v>15</v>
      </c>
      <c r="D163" s="4">
        <v>280</v>
      </c>
      <c r="E163" s="4" t="s">
        <v>16</v>
      </c>
      <c r="F163" s="4">
        <v>0</v>
      </c>
      <c r="G163" s="4">
        <v>30</v>
      </c>
      <c r="H163" s="11">
        <f t="shared" si="12"/>
        <v>3630</v>
      </c>
      <c r="I163" s="5">
        <f t="shared" si="13"/>
        <v>0.75</v>
      </c>
      <c r="J163" s="12">
        <v>3100</v>
      </c>
      <c r="K163" s="13">
        <f t="shared" si="14"/>
        <v>11253000</v>
      </c>
      <c r="L163" s="12">
        <v>10000000</v>
      </c>
      <c r="M163" s="12">
        <v>10000000</v>
      </c>
      <c r="N163" s="12">
        <f t="shared" si="15"/>
        <v>7500000</v>
      </c>
    </row>
    <row r="164" spans="2:14" x14ac:dyDescent="0.25">
      <c r="B164" s="4">
        <v>41</v>
      </c>
      <c r="C164" s="4" t="s">
        <v>15</v>
      </c>
      <c r="D164" s="4">
        <v>296</v>
      </c>
      <c r="E164" s="4" t="s">
        <v>7</v>
      </c>
      <c r="F164" s="4">
        <v>0</v>
      </c>
      <c r="G164" s="4">
        <v>16</v>
      </c>
      <c r="H164" s="11">
        <f t="shared" si="12"/>
        <v>1936</v>
      </c>
      <c r="I164" s="5">
        <f t="shared" si="13"/>
        <v>0.4</v>
      </c>
      <c r="J164" s="12">
        <v>3100</v>
      </c>
      <c r="K164" s="13">
        <f t="shared" si="14"/>
        <v>6001600</v>
      </c>
      <c r="L164" s="12">
        <v>10000000</v>
      </c>
      <c r="M164" s="12">
        <v>10000000</v>
      </c>
      <c r="N164" s="12">
        <f t="shared" si="15"/>
        <v>4000000</v>
      </c>
    </row>
    <row r="165" spans="2:14" x14ac:dyDescent="0.25">
      <c r="B165" s="4">
        <v>42</v>
      </c>
      <c r="C165" s="4" t="s">
        <v>15</v>
      </c>
      <c r="D165" s="4">
        <v>273</v>
      </c>
      <c r="E165" s="4" t="s">
        <v>7</v>
      </c>
      <c r="F165" s="4">
        <v>4</v>
      </c>
      <c r="G165" s="4">
        <v>11</v>
      </c>
      <c r="H165" s="11">
        <f t="shared" si="12"/>
        <v>20691</v>
      </c>
      <c r="I165" s="5">
        <f t="shared" si="13"/>
        <v>4.2750000000000004</v>
      </c>
      <c r="J165" s="12">
        <v>3100</v>
      </c>
      <c r="K165" s="13">
        <f t="shared" si="14"/>
        <v>64142100</v>
      </c>
      <c r="L165" s="12">
        <v>10000000</v>
      </c>
      <c r="M165" s="12">
        <v>10000000</v>
      </c>
      <c r="N165" s="12">
        <f t="shared" si="15"/>
        <v>42750000</v>
      </c>
    </row>
    <row r="166" spans="2:14" x14ac:dyDescent="0.25">
      <c r="B166" s="4">
        <v>43</v>
      </c>
      <c r="C166" s="4" t="s">
        <v>15</v>
      </c>
      <c r="D166" s="4">
        <v>275</v>
      </c>
      <c r="E166" s="4"/>
      <c r="F166" s="4">
        <v>0</v>
      </c>
      <c r="G166" s="4">
        <v>9</v>
      </c>
      <c r="H166" s="11">
        <f t="shared" si="12"/>
        <v>1089</v>
      </c>
      <c r="I166" s="5">
        <f t="shared" si="13"/>
        <v>0.22500000000000001</v>
      </c>
      <c r="J166" s="12">
        <v>3100</v>
      </c>
      <c r="K166" s="13">
        <f t="shared" si="14"/>
        <v>3375900</v>
      </c>
      <c r="L166" s="12">
        <v>10000000</v>
      </c>
      <c r="M166" s="12">
        <v>10000000</v>
      </c>
      <c r="N166" s="12">
        <f t="shared" si="15"/>
        <v>2250000</v>
      </c>
    </row>
    <row r="167" spans="2:14" x14ac:dyDescent="0.25">
      <c r="B167" s="4">
        <v>44</v>
      </c>
      <c r="C167" s="4" t="s">
        <v>15</v>
      </c>
      <c r="D167" s="4">
        <v>278</v>
      </c>
      <c r="E167" s="4"/>
      <c r="F167" s="4">
        <v>9</v>
      </c>
      <c r="G167" s="4">
        <v>3</v>
      </c>
      <c r="H167" s="11">
        <f t="shared" si="12"/>
        <v>43923</v>
      </c>
      <c r="I167" s="5">
        <f t="shared" si="13"/>
        <v>9.0749999999999993</v>
      </c>
      <c r="J167" s="12">
        <v>3100</v>
      </c>
      <c r="K167" s="13">
        <f t="shared" si="14"/>
        <v>136161300</v>
      </c>
      <c r="L167" s="12">
        <v>10000000</v>
      </c>
      <c r="M167" s="12">
        <v>10000000</v>
      </c>
      <c r="N167" s="12">
        <f t="shared" si="15"/>
        <v>90750000</v>
      </c>
    </row>
    <row r="168" spans="2:14" x14ac:dyDescent="0.25">
      <c r="B168" s="4">
        <v>45</v>
      </c>
      <c r="C168" s="4" t="s">
        <v>15</v>
      </c>
      <c r="D168" s="4">
        <v>83</v>
      </c>
      <c r="E168" s="4"/>
      <c r="F168" s="4">
        <v>1</v>
      </c>
      <c r="G168" s="4">
        <v>24</v>
      </c>
      <c r="H168" s="11">
        <f t="shared" si="12"/>
        <v>7744</v>
      </c>
      <c r="I168" s="5">
        <f t="shared" si="13"/>
        <v>1.6</v>
      </c>
      <c r="J168" s="12">
        <v>3100</v>
      </c>
      <c r="K168" s="13">
        <f t="shared" si="14"/>
        <v>24006400</v>
      </c>
      <c r="L168" s="12">
        <v>10000000</v>
      </c>
      <c r="M168" s="12">
        <v>10000000</v>
      </c>
      <c r="N168" s="12">
        <f t="shared" si="15"/>
        <v>16000000</v>
      </c>
    </row>
    <row r="169" spans="2:14" ht="21.75" customHeight="1" x14ac:dyDescent="0.25">
      <c r="B169" s="50" t="s">
        <v>94</v>
      </c>
      <c r="C169" s="51"/>
      <c r="D169" s="51"/>
      <c r="E169" s="52"/>
      <c r="F169" s="14">
        <f>SUM(F124:F168)</f>
        <v>153</v>
      </c>
      <c r="G169" s="14">
        <f>SUM(G124:G168)</f>
        <v>950</v>
      </c>
      <c r="H169" s="15">
        <f>SUM(H124:H168)</f>
        <v>855470</v>
      </c>
      <c r="I169" s="15">
        <f>SUM(I124:I168)</f>
        <v>176.74999999999991</v>
      </c>
      <c r="J169" s="14"/>
      <c r="K169" s="15">
        <f>SUM(K124:K168)</f>
        <v>2651957000</v>
      </c>
      <c r="L169" s="15"/>
      <c r="M169" s="15"/>
      <c r="N169" s="15">
        <f>SUM(N124:N168)</f>
        <v>1767500000</v>
      </c>
    </row>
    <row r="170" spans="2:14" x14ac:dyDescent="0.25">
      <c r="B170" s="59" t="s">
        <v>19</v>
      </c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1"/>
    </row>
    <row r="171" spans="2:14" ht="45" x14ac:dyDescent="0.25">
      <c r="B171" s="10" t="s">
        <v>1</v>
      </c>
      <c r="C171" s="10" t="s">
        <v>2</v>
      </c>
      <c r="D171" s="10" t="s">
        <v>3</v>
      </c>
      <c r="E171" s="10" t="s">
        <v>4</v>
      </c>
      <c r="F171" s="10" t="s">
        <v>86</v>
      </c>
      <c r="G171" s="10" t="s">
        <v>85</v>
      </c>
      <c r="H171" s="10" t="s">
        <v>87</v>
      </c>
      <c r="I171" s="10" t="s">
        <v>88</v>
      </c>
      <c r="J171" s="7" t="s">
        <v>84</v>
      </c>
      <c r="K171" s="7" t="s">
        <v>90</v>
      </c>
      <c r="L171" s="10" t="s">
        <v>91</v>
      </c>
      <c r="M171" s="7" t="s">
        <v>92</v>
      </c>
      <c r="N171" s="10" t="s">
        <v>93</v>
      </c>
    </row>
    <row r="172" spans="2:14" x14ac:dyDescent="0.25">
      <c r="B172" s="4">
        <v>1</v>
      </c>
      <c r="C172" s="4" t="s">
        <v>20</v>
      </c>
      <c r="D172" s="4">
        <v>18</v>
      </c>
      <c r="E172" s="4"/>
      <c r="F172" s="4">
        <v>1</v>
      </c>
      <c r="G172" s="4">
        <v>1</v>
      </c>
      <c r="H172" s="11">
        <f t="shared" ref="H172:H218" si="16">((F172*4840)+(G172*121))</f>
        <v>4961</v>
      </c>
      <c r="I172" s="5">
        <f t="shared" ref="I172:I218" si="17">H172/4840</f>
        <v>1.0249999999999999</v>
      </c>
      <c r="J172" s="12">
        <v>3100</v>
      </c>
      <c r="K172" s="13">
        <f t="shared" ref="K172:K218" si="18">J172*H172</f>
        <v>15379100</v>
      </c>
      <c r="L172" s="12">
        <v>10000000</v>
      </c>
      <c r="M172" s="12">
        <v>10000000</v>
      </c>
      <c r="N172" s="12">
        <f t="shared" ref="N172:N218" si="19">L172*I172</f>
        <v>10250000</v>
      </c>
    </row>
    <row r="173" spans="2:14" x14ac:dyDescent="0.25">
      <c r="B173" s="4">
        <v>2</v>
      </c>
      <c r="C173" s="4" t="s">
        <v>20</v>
      </c>
      <c r="D173" s="4">
        <v>18</v>
      </c>
      <c r="E173" s="4"/>
      <c r="F173" s="4">
        <v>2</v>
      </c>
      <c r="G173" s="4">
        <v>31</v>
      </c>
      <c r="H173" s="11">
        <f t="shared" si="16"/>
        <v>13431</v>
      </c>
      <c r="I173" s="5">
        <f t="shared" si="17"/>
        <v>2.7749999999999999</v>
      </c>
      <c r="J173" s="12">
        <v>3100</v>
      </c>
      <c r="K173" s="13">
        <f t="shared" si="18"/>
        <v>41636100</v>
      </c>
      <c r="L173" s="12">
        <v>10000000</v>
      </c>
      <c r="M173" s="12">
        <v>10000000</v>
      </c>
      <c r="N173" s="12">
        <f t="shared" si="19"/>
        <v>27750000</v>
      </c>
    </row>
    <row r="174" spans="2:14" x14ac:dyDescent="0.25">
      <c r="B174" s="4">
        <v>3</v>
      </c>
      <c r="C174" s="4" t="s">
        <v>20</v>
      </c>
      <c r="D174" s="4">
        <v>19</v>
      </c>
      <c r="E174" s="4" t="s">
        <v>7</v>
      </c>
      <c r="F174" s="4">
        <v>1</v>
      </c>
      <c r="G174" s="4">
        <v>29</v>
      </c>
      <c r="H174" s="11">
        <f t="shared" si="16"/>
        <v>8349</v>
      </c>
      <c r="I174" s="5">
        <f t="shared" si="17"/>
        <v>1.7250000000000001</v>
      </c>
      <c r="J174" s="12">
        <v>3100</v>
      </c>
      <c r="K174" s="13">
        <f t="shared" si="18"/>
        <v>25881900</v>
      </c>
      <c r="L174" s="12">
        <v>10000000</v>
      </c>
      <c r="M174" s="12">
        <v>10000000</v>
      </c>
      <c r="N174" s="12">
        <f t="shared" si="19"/>
        <v>17250000</v>
      </c>
    </row>
    <row r="175" spans="2:14" x14ac:dyDescent="0.25">
      <c r="B175" s="4">
        <v>4</v>
      </c>
      <c r="C175" s="4" t="s">
        <v>20</v>
      </c>
      <c r="D175" s="4">
        <v>19</v>
      </c>
      <c r="E175" s="4" t="s">
        <v>6</v>
      </c>
      <c r="F175" s="4">
        <v>1</v>
      </c>
      <c r="G175" s="4">
        <v>29</v>
      </c>
      <c r="H175" s="11">
        <f t="shared" si="16"/>
        <v>8349</v>
      </c>
      <c r="I175" s="5">
        <f t="shared" si="17"/>
        <v>1.7250000000000001</v>
      </c>
      <c r="J175" s="12">
        <v>3100</v>
      </c>
      <c r="K175" s="13">
        <f t="shared" si="18"/>
        <v>25881900</v>
      </c>
      <c r="L175" s="12">
        <v>10000000</v>
      </c>
      <c r="M175" s="12">
        <v>10000000</v>
      </c>
      <c r="N175" s="12">
        <f t="shared" si="19"/>
        <v>17250000</v>
      </c>
    </row>
    <row r="176" spans="2:14" x14ac:dyDescent="0.25">
      <c r="B176" s="4">
        <v>5</v>
      </c>
      <c r="C176" s="4" t="s">
        <v>20</v>
      </c>
      <c r="D176" s="4">
        <v>20</v>
      </c>
      <c r="E176" s="4" t="s">
        <v>7</v>
      </c>
      <c r="F176" s="4">
        <v>2</v>
      </c>
      <c r="G176" s="4">
        <v>13</v>
      </c>
      <c r="H176" s="11">
        <f t="shared" si="16"/>
        <v>11253</v>
      </c>
      <c r="I176" s="5">
        <f t="shared" si="17"/>
        <v>2.3250000000000002</v>
      </c>
      <c r="J176" s="12">
        <v>3100</v>
      </c>
      <c r="K176" s="13">
        <f t="shared" si="18"/>
        <v>34884300</v>
      </c>
      <c r="L176" s="12">
        <v>10000000</v>
      </c>
      <c r="M176" s="12">
        <v>10000000</v>
      </c>
      <c r="N176" s="12">
        <f t="shared" si="19"/>
        <v>23250000</v>
      </c>
    </row>
    <row r="177" spans="2:14" x14ac:dyDescent="0.25">
      <c r="B177" s="4">
        <v>6</v>
      </c>
      <c r="C177" s="4" t="s">
        <v>20</v>
      </c>
      <c r="D177" s="4">
        <v>20</v>
      </c>
      <c r="E177" s="4" t="s">
        <v>6</v>
      </c>
      <c r="F177" s="4">
        <v>2</v>
      </c>
      <c r="G177" s="4">
        <v>13</v>
      </c>
      <c r="H177" s="11">
        <f t="shared" si="16"/>
        <v>11253</v>
      </c>
      <c r="I177" s="5">
        <f t="shared" si="17"/>
        <v>2.3250000000000002</v>
      </c>
      <c r="J177" s="12">
        <v>3100</v>
      </c>
      <c r="K177" s="13">
        <f t="shared" si="18"/>
        <v>34884300</v>
      </c>
      <c r="L177" s="12">
        <v>10000000</v>
      </c>
      <c r="M177" s="12">
        <v>10000000</v>
      </c>
      <c r="N177" s="12">
        <f t="shared" si="19"/>
        <v>23250000</v>
      </c>
    </row>
    <row r="178" spans="2:14" x14ac:dyDescent="0.25">
      <c r="B178" s="4">
        <v>7</v>
      </c>
      <c r="C178" s="4" t="s">
        <v>20</v>
      </c>
      <c r="D178" s="4">
        <v>24</v>
      </c>
      <c r="E178" s="4" t="s">
        <v>6</v>
      </c>
      <c r="F178" s="4">
        <v>1</v>
      </c>
      <c r="G178" s="4">
        <v>18</v>
      </c>
      <c r="H178" s="11">
        <f t="shared" si="16"/>
        <v>7018</v>
      </c>
      <c r="I178" s="5">
        <f t="shared" si="17"/>
        <v>1.45</v>
      </c>
      <c r="J178" s="12">
        <v>3100</v>
      </c>
      <c r="K178" s="13">
        <f t="shared" si="18"/>
        <v>21755800</v>
      </c>
      <c r="L178" s="12">
        <v>10000000</v>
      </c>
      <c r="M178" s="12">
        <v>10000000</v>
      </c>
      <c r="N178" s="12">
        <f t="shared" si="19"/>
        <v>14500000</v>
      </c>
    </row>
    <row r="179" spans="2:14" x14ac:dyDescent="0.25">
      <c r="B179" s="4">
        <v>8</v>
      </c>
      <c r="C179" s="4" t="s">
        <v>20</v>
      </c>
      <c r="D179" s="4">
        <v>24</v>
      </c>
      <c r="E179" s="4" t="s">
        <v>7</v>
      </c>
      <c r="F179" s="4">
        <v>1</v>
      </c>
      <c r="G179" s="4">
        <v>17</v>
      </c>
      <c r="H179" s="11">
        <f t="shared" si="16"/>
        <v>6897</v>
      </c>
      <c r="I179" s="5">
        <f t="shared" si="17"/>
        <v>1.425</v>
      </c>
      <c r="J179" s="12">
        <v>3100</v>
      </c>
      <c r="K179" s="13">
        <f t="shared" si="18"/>
        <v>21380700</v>
      </c>
      <c r="L179" s="12">
        <v>10000000</v>
      </c>
      <c r="M179" s="12">
        <v>10000000</v>
      </c>
      <c r="N179" s="12">
        <f t="shared" si="19"/>
        <v>14250000</v>
      </c>
    </row>
    <row r="180" spans="2:14" x14ac:dyDescent="0.25">
      <c r="B180" s="4">
        <v>9</v>
      </c>
      <c r="C180" s="4" t="s">
        <v>20</v>
      </c>
      <c r="D180" s="4">
        <v>25</v>
      </c>
      <c r="E180" s="4" t="s">
        <v>21</v>
      </c>
      <c r="F180" s="4">
        <v>3</v>
      </c>
      <c r="G180" s="4">
        <v>38</v>
      </c>
      <c r="H180" s="11">
        <f t="shared" si="16"/>
        <v>19118</v>
      </c>
      <c r="I180" s="5">
        <f t="shared" si="17"/>
        <v>3.95</v>
      </c>
      <c r="J180" s="12">
        <v>3100</v>
      </c>
      <c r="K180" s="13">
        <f t="shared" si="18"/>
        <v>59265800</v>
      </c>
      <c r="L180" s="12">
        <v>10000000</v>
      </c>
      <c r="M180" s="12">
        <v>10000000</v>
      </c>
      <c r="N180" s="12">
        <f t="shared" si="19"/>
        <v>39500000</v>
      </c>
    </row>
    <row r="181" spans="2:14" x14ac:dyDescent="0.25">
      <c r="B181" s="4">
        <v>10</v>
      </c>
      <c r="C181" s="4" t="s">
        <v>20</v>
      </c>
      <c r="D181" s="4">
        <v>25</v>
      </c>
      <c r="E181" s="4" t="s">
        <v>8</v>
      </c>
      <c r="F181" s="4">
        <v>1</v>
      </c>
      <c r="G181" s="4">
        <v>33</v>
      </c>
      <c r="H181" s="11">
        <f t="shared" si="16"/>
        <v>8833</v>
      </c>
      <c r="I181" s="5">
        <f t="shared" si="17"/>
        <v>1.825</v>
      </c>
      <c r="J181" s="12">
        <v>3100</v>
      </c>
      <c r="K181" s="13">
        <f t="shared" si="18"/>
        <v>27382300</v>
      </c>
      <c r="L181" s="12">
        <v>10000000</v>
      </c>
      <c r="M181" s="12">
        <v>10000000</v>
      </c>
      <c r="N181" s="12">
        <f t="shared" si="19"/>
        <v>18250000</v>
      </c>
    </row>
    <row r="182" spans="2:14" x14ac:dyDescent="0.25">
      <c r="B182" s="4">
        <v>11</v>
      </c>
      <c r="C182" s="4" t="s">
        <v>20</v>
      </c>
      <c r="D182" s="4">
        <v>26</v>
      </c>
      <c r="E182" s="4" t="s">
        <v>22</v>
      </c>
      <c r="F182" s="4">
        <v>4</v>
      </c>
      <c r="G182" s="4">
        <v>8</v>
      </c>
      <c r="H182" s="11">
        <f t="shared" si="16"/>
        <v>20328</v>
      </c>
      <c r="I182" s="5">
        <f t="shared" si="17"/>
        <v>4.2</v>
      </c>
      <c r="J182" s="12">
        <v>3100</v>
      </c>
      <c r="K182" s="13">
        <f t="shared" si="18"/>
        <v>63016800</v>
      </c>
      <c r="L182" s="12">
        <v>10000000</v>
      </c>
      <c r="M182" s="12">
        <v>10000000</v>
      </c>
      <c r="N182" s="12">
        <f t="shared" si="19"/>
        <v>42000000</v>
      </c>
    </row>
    <row r="183" spans="2:14" x14ac:dyDescent="0.25">
      <c r="B183" s="4">
        <v>12</v>
      </c>
      <c r="C183" s="4" t="s">
        <v>20</v>
      </c>
      <c r="D183" s="4">
        <v>26</v>
      </c>
      <c r="E183" s="4" t="s">
        <v>6</v>
      </c>
      <c r="F183" s="4">
        <v>4</v>
      </c>
      <c r="G183" s="4">
        <v>0</v>
      </c>
      <c r="H183" s="11">
        <f t="shared" si="16"/>
        <v>19360</v>
      </c>
      <c r="I183" s="5">
        <f t="shared" si="17"/>
        <v>4</v>
      </c>
      <c r="J183" s="12">
        <v>3100</v>
      </c>
      <c r="K183" s="13">
        <f t="shared" si="18"/>
        <v>60016000</v>
      </c>
      <c r="L183" s="12">
        <v>10000000</v>
      </c>
      <c r="M183" s="12">
        <v>10000000</v>
      </c>
      <c r="N183" s="12">
        <f t="shared" si="19"/>
        <v>40000000</v>
      </c>
    </row>
    <row r="184" spans="2:14" x14ac:dyDescent="0.25">
      <c r="B184" s="4">
        <v>13</v>
      </c>
      <c r="C184" s="4" t="s">
        <v>20</v>
      </c>
      <c r="D184" s="4">
        <v>118</v>
      </c>
      <c r="E184" s="4"/>
      <c r="F184" s="4">
        <v>1</v>
      </c>
      <c r="G184" s="4">
        <v>18</v>
      </c>
      <c r="H184" s="11">
        <f t="shared" si="16"/>
        <v>7018</v>
      </c>
      <c r="I184" s="5">
        <f t="shared" si="17"/>
        <v>1.45</v>
      </c>
      <c r="J184" s="12">
        <v>3100</v>
      </c>
      <c r="K184" s="13">
        <f t="shared" si="18"/>
        <v>21755800</v>
      </c>
      <c r="L184" s="12">
        <v>10000000</v>
      </c>
      <c r="M184" s="12">
        <v>10000000</v>
      </c>
      <c r="N184" s="12">
        <f t="shared" si="19"/>
        <v>14500000</v>
      </c>
    </row>
    <row r="185" spans="2:14" x14ac:dyDescent="0.25">
      <c r="B185" s="4">
        <v>14</v>
      </c>
      <c r="C185" s="4" t="s">
        <v>20</v>
      </c>
      <c r="D185" s="4">
        <v>119</v>
      </c>
      <c r="E185" s="4"/>
      <c r="F185" s="4">
        <v>2</v>
      </c>
      <c r="G185" s="4">
        <v>17</v>
      </c>
      <c r="H185" s="11">
        <f t="shared" si="16"/>
        <v>11737</v>
      </c>
      <c r="I185" s="5">
        <f t="shared" si="17"/>
        <v>2.4249999999999998</v>
      </c>
      <c r="J185" s="12">
        <v>3100</v>
      </c>
      <c r="K185" s="13">
        <f t="shared" si="18"/>
        <v>36384700</v>
      </c>
      <c r="L185" s="12">
        <v>10000000</v>
      </c>
      <c r="M185" s="12">
        <v>10000000</v>
      </c>
      <c r="N185" s="12">
        <f t="shared" si="19"/>
        <v>24250000</v>
      </c>
    </row>
    <row r="186" spans="2:14" x14ac:dyDescent="0.25">
      <c r="B186" s="4">
        <v>15</v>
      </c>
      <c r="C186" s="4" t="s">
        <v>20</v>
      </c>
      <c r="D186" s="4">
        <v>9</v>
      </c>
      <c r="E186" s="4"/>
      <c r="F186" s="4">
        <v>1</v>
      </c>
      <c r="G186" s="4">
        <v>6</v>
      </c>
      <c r="H186" s="11">
        <f t="shared" si="16"/>
        <v>5566</v>
      </c>
      <c r="I186" s="5">
        <f t="shared" si="17"/>
        <v>1.1499999999999999</v>
      </c>
      <c r="J186" s="12">
        <v>3100</v>
      </c>
      <c r="K186" s="13">
        <f t="shared" si="18"/>
        <v>17254600</v>
      </c>
      <c r="L186" s="12">
        <v>10000000</v>
      </c>
      <c r="M186" s="12">
        <v>10000000</v>
      </c>
      <c r="N186" s="12">
        <f t="shared" si="19"/>
        <v>11500000</v>
      </c>
    </row>
    <row r="187" spans="2:14" x14ac:dyDescent="0.25">
      <c r="B187" s="4">
        <v>16</v>
      </c>
      <c r="C187" s="4" t="s">
        <v>20</v>
      </c>
      <c r="D187" s="4">
        <v>17</v>
      </c>
      <c r="E187" s="4"/>
      <c r="F187" s="4">
        <v>3</v>
      </c>
      <c r="G187" s="4">
        <v>16</v>
      </c>
      <c r="H187" s="11">
        <f t="shared" si="16"/>
        <v>16456</v>
      </c>
      <c r="I187" s="5">
        <f t="shared" si="17"/>
        <v>3.4</v>
      </c>
      <c r="J187" s="12">
        <v>3100</v>
      </c>
      <c r="K187" s="13">
        <f t="shared" si="18"/>
        <v>51013600</v>
      </c>
      <c r="L187" s="12">
        <v>10000000</v>
      </c>
      <c r="M187" s="12">
        <v>10000000</v>
      </c>
      <c r="N187" s="12">
        <f t="shared" si="19"/>
        <v>34000000</v>
      </c>
    </row>
    <row r="188" spans="2:14" x14ac:dyDescent="0.25">
      <c r="B188" s="4">
        <v>17</v>
      </c>
      <c r="C188" s="4" t="s">
        <v>20</v>
      </c>
      <c r="D188" s="4">
        <v>17</v>
      </c>
      <c r="E188" s="4"/>
      <c r="F188" s="4">
        <v>0</v>
      </c>
      <c r="G188" s="4">
        <v>15</v>
      </c>
      <c r="H188" s="11">
        <f t="shared" si="16"/>
        <v>1815</v>
      </c>
      <c r="I188" s="5">
        <f t="shared" si="17"/>
        <v>0.375</v>
      </c>
      <c r="J188" s="12">
        <v>3100</v>
      </c>
      <c r="K188" s="13">
        <f t="shared" si="18"/>
        <v>5626500</v>
      </c>
      <c r="L188" s="12">
        <v>10000000</v>
      </c>
      <c r="M188" s="12">
        <v>10000000</v>
      </c>
      <c r="N188" s="12">
        <f t="shared" si="19"/>
        <v>3750000</v>
      </c>
    </row>
    <row r="189" spans="2:14" x14ac:dyDescent="0.25">
      <c r="B189" s="4">
        <v>18</v>
      </c>
      <c r="C189" s="4" t="s">
        <v>20</v>
      </c>
      <c r="D189" s="4">
        <v>28</v>
      </c>
      <c r="E189" s="4"/>
      <c r="F189" s="4">
        <v>3</v>
      </c>
      <c r="G189" s="4">
        <v>24</v>
      </c>
      <c r="H189" s="11">
        <f t="shared" si="16"/>
        <v>17424</v>
      </c>
      <c r="I189" s="5">
        <f t="shared" si="17"/>
        <v>3.6</v>
      </c>
      <c r="J189" s="12">
        <v>3100</v>
      </c>
      <c r="K189" s="13">
        <f t="shared" si="18"/>
        <v>54014400</v>
      </c>
      <c r="L189" s="12">
        <v>10000000</v>
      </c>
      <c r="M189" s="12">
        <v>10000000</v>
      </c>
      <c r="N189" s="12">
        <f t="shared" si="19"/>
        <v>36000000</v>
      </c>
    </row>
    <row r="190" spans="2:14" x14ac:dyDescent="0.25">
      <c r="B190" s="4">
        <v>19</v>
      </c>
      <c r="C190" s="4" t="s">
        <v>20</v>
      </c>
      <c r="D190" s="4">
        <v>30</v>
      </c>
      <c r="E190" s="4" t="s">
        <v>6</v>
      </c>
      <c r="F190" s="4">
        <v>1</v>
      </c>
      <c r="G190" s="4">
        <v>7</v>
      </c>
      <c r="H190" s="11">
        <f t="shared" si="16"/>
        <v>5687</v>
      </c>
      <c r="I190" s="5">
        <f t="shared" si="17"/>
        <v>1.175</v>
      </c>
      <c r="J190" s="12">
        <v>3100</v>
      </c>
      <c r="K190" s="13">
        <f t="shared" si="18"/>
        <v>17629700</v>
      </c>
      <c r="L190" s="12">
        <v>10000000</v>
      </c>
      <c r="M190" s="12">
        <v>10000000</v>
      </c>
      <c r="N190" s="12">
        <f t="shared" si="19"/>
        <v>11750000</v>
      </c>
    </row>
    <row r="191" spans="2:14" x14ac:dyDescent="0.25">
      <c r="B191" s="4">
        <v>20</v>
      </c>
      <c r="C191" s="4" t="s">
        <v>20</v>
      </c>
      <c r="D191" s="4">
        <v>30</v>
      </c>
      <c r="E191" s="4" t="s">
        <v>7</v>
      </c>
      <c r="F191" s="4">
        <v>1</v>
      </c>
      <c r="G191" s="4">
        <v>7</v>
      </c>
      <c r="H191" s="11">
        <f t="shared" si="16"/>
        <v>5687</v>
      </c>
      <c r="I191" s="5">
        <f t="shared" si="17"/>
        <v>1.175</v>
      </c>
      <c r="J191" s="12">
        <v>3100</v>
      </c>
      <c r="K191" s="13">
        <f t="shared" si="18"/>
        <v>17629700</v>
      </c>
      <c r="L191" s="12">
        <v>10000000</v>
      </c>
      <c r="M191" s="12">
        <v>10000000</v>
      </c>
      <c r="N191" s="12">
        <f t="shared" si="19"/>
        <v>11750000</v>
      </c>
    </row>
    <row r="192" spans="2:14" x14ac:dyDescent="0.25">
      <c r="B192" s="4">
        <v>21</v>
      </c>
      <c r="C192" s="4" t="s">
        <v>20</v>
      </c>
      <c r="D192" s="4">
        <v>30</v>
      </c>
      <c r="E192" s="4" t="s">
        <v>8</v>
      </c>
      <c r="F192" s="4">
        <v>1</v>
      </c>
      <c r="G192" s="4">
        <v>7</v>
      </c>
      <c r="H192" s="11">
        <f t="shared" si="16"/>
        <v>5687</v>
      </c>
      <c r="I192" s="5">
        <f t="shared" si="17"/>
        <v>1.175</v>
      </c>
      <c r="J192" s="12">
        <v>3100</v>
      </c>
      <c r="K192" s="13">
        <f t="shared" si="18"/>
        <v>17629700</v>
      </c>
      <c r="L192" s="12">
        <v>10000000</v>
      </c>
      <c r="M192" s="12">
        <v>10000000</v>
      </c>
      <c r="N192" s="12">
        <f t="shared" si="19"/>
        <v>11750000</v>
      </c>
    </row>
    <row r="193" spans="2:14" x14ac:dyDescent="0.25">
      <c r="B193" s="4">
        <v>22</v>
      </c>
      <c r="C193" s="4" t="s">
        <v>20</v>
      </c>
      <c r="D193" s="4">
        <v>8</v>
      </c>
      <c r="E193" s="4"/>
      <c r="F193" s="4">
        <v>0</v>
      </c>
      <c r="G193" s="4">
        <v>32</v>
      </c>
      <c r="H193" s="11">
        <f t="shared" si="16"/>
        <v>3872</v>
      </c>
      <c r="I193" s="5">
        <f t="shared" si="17"/>
        <v>0.8</v>
      </c>
      <c r="J193" s="12">
        <v>3100</v>
      </c>
      <c r="K193" s="13">
        <f t="shared" si="18"/>
        <v>12003200</v>
      </c>
      <c r="L193" s="12">
        <v>10000000</v>
      </c>
      <c r="M193" s="12">
        <v>10000000</v>
      </c>
      <c r="N193" s="12">
        <f t="shared" si="19"/>
        <v>8000000</v>
      </c>
    </row>
    <row r="194" spans="2:14" x14ac:dyDescent="0.25">
      <c r="B194" s="4">
        <v>23</v>
      </c>
      <c r="C194" s="4" t="s">
        <v>20</v>
      </c>
      <c r="D194" s="4">
        <v>10</v>
      </c>
      <c r="E194" s="4"/>
      <c r="F194" s="4">
        <v>0</v>
      </c>
      <c r="G194" s="4">
        <v>33</v>
      </c>
      <c r="H194" s="11">
        <f t="shared" si="16"/>
        <v>3993</v>
      </c>
      <c r="I194" s="5">
        <f t="shared" si="17"/>
        <v>0.82499999999999996</v>
      </c>
      <c r="J194" s="12">
        <v>3100</v>
      </c>
      <c r="K194" s="13">
        <f t="shared" si="18"/>
        <v>12378300</v>
      </c>
      <c r="L194" s="12">
        <v>10000000</v>
      </c>
      <c r="M194" s="12">
        <v>10000000</v>
      </c>
      <c r="N194" s="12">
        <f t="shared" si="19"/>
        <v>8250000</v>
      </c>
    </row>
    <row r="195" spans="2:14" x14ac:dyDescent="0.25">
      <c r="B195" s="4">
        <v>24</v>
      </c>
      <c r="C195" s="4" t="s">
        <v>20</v>
      </c>
      <c r="D195" s="4">
        <v>16</v>
      </c>
      <c r="E195" s="4"/>
      <c r="F195" s="4">
        <v>0</v>
      </c>
      <c r="G195" s="4">
        <v>5</v>
      </c>
      <c r="H195" s="11">
        <f t="shared" si="16"/>
        <v>605</v>
      </c>
      <c r="I195" s="5">
        <f t="shared" si="17"/>
        <v>0.125</v>
      </c>
      <c r="J195" s="12">
        <v>3100</v>
      </c>
      <c r="K195" s="13">
        <f t="shared" si="18"/>
        <v>1875500</v>
      </c>
      <c r="L195" s="12">
        <v>10000000</v>
      </c>
      <c r="M195" s="12">
        <v>10000000</v>
      </c>
      <c r="N195" s="12">
        <f t="shared" si="19"/>
        <v>1250000</v>
      </c>
    </row>
    <row r="196" spans="2:14" x14ac:dyDescent="0.25">
      <c r="B196" s="4">
        <v>25</v>
      </c>
      <c r="C196" s="4" t="s">
        <v>20</v>
      </c>
      <c r="D196" s="4">
        <v>23</v>
      </c>
      <c r="E196" s="4"/>
      <c r="F196" s="4">
        <v>7</v>
      </c>
      <c r="G196" s="4">
        <v>4</v>
      </c>
      <c r="H196" s="11">
        <f t="shared" si="16"/>
        <v>34364</v>
      </c>
      <c r="I196" s="5">
        <f t="shared" si="17"/>
        <v>7.1</v>
      </c>
      <c r="J196" s="12">
        <v>3100</v>
      </c>
      <c r="K196" s="13">
        <f t="shared" si="18"/>
        <v>106528400</v>
      </c>
      <c r="L196" s="12">
        <v>10000000</v>
      </c>
      <c r="M196" s="12">
        <v>10000000</v>
      </c>
      <c r="N196" s="12">
        <f t="shared" si="19"/>
        <v>71000000</v>
      </c>
    </row>
    <row r="197" spans="2:14" x14ac:dyDescent="0.25">
      <c r="B197" s="4">
        <v>26</v>
      </c>
      <c r="C197" s="4" t="s">
        <v>20</v>
      </c>
      <c r="D197" s="4">
        <v>25</v>
      </c>
      <c r="E197" s="4" t="s">
        <v>7</v>
      </c>
      <c r="F197" s="4">
        <v>1</v>
      </c>
      <c r="G197" s="4">
        <v>37</v>
      </c>
      <c r="H197" s="11">
        <f t="shared" si="16"/>
        <v>9317</v>
      </c>
      <c r="I197" s="5">
        <f t="shared" si="17"/>
        <v>1.925</v>
      </c>
      <c r="J197" s="12">
        <v>3100</v>
      </c>
      <c r="K197" s="13">
        <f t="shared" si="18"/>
        <v>28882700</v>
      </c>
      <c r="L197" s="12">
        <v>10000000</v>
      </c>
      <c r="M197" s="12">
        <v>10000000</v>
      </c>
      <c r="N197" s="12">
        <f t="shared" si="19"/>
        <v>19250000</v>
      </c>
    </row>
    <row r="198" spans="2:14" x14ac:dyDescent="0.25">
      <c r="B198" s="4">
        <v>27</v>
      </c>
      <c r="C198" s="4" t="s">
        <v>20</v>
      </c>
      <c r="D198" s="4">
        <v>27</v>
      </c>
      <c r="E198" s="4"/>
      <c r="F198" s="4">
        <v>8</v>
      </c>
      <c r="G198" s="4">
        <v>19</v>
      </c>
      <c r="H198" s="11">
        <f t="shared" si="16"/>
        <v>41019</v>
      </c>
      <c r="I198" s="5">
        <f t="shared" si="17"/>
        <v>8.4749999999999996</v>
      </c>
      <c r="J198" s="12">
        <v>3100</v>
      </c>
      <c r="K198" s="13">
        <f t="shared" si="18"/>
        <v>127158900</v>
      </c>
      <c r="L198" s="12">
        <v>10000000</v>
      </c>
      <c r="M198" s="12">
        <v>10000000</v>
      </c>
      <c r="N198" s="12">
        <f t="shared" si="19"/>
        <v>84750000</v>
      </c>
    </row>
    <row r="199" spans="2:14" x14ac:dyDescent="0.25">
      <c r="B199" s="4">
        <v>28</v>
      </c>
      <c r="C199" s="4" t="s">
        <v>20</v>
      </c>
      <c r="D199" s="4">
        <v>27</v>
      </c>
      <c r="E199" s="4"/>
      <c r="F199" s="4">
        <v>5</v>
      </c>
      <c r="G199" s="4">
        <v>37</v>
      </c>
      <c r="H199" s="11">
        <f t="shared" si="16"/>
        <v>28677</v>
      </c>
      <c r="I199" s="5">
        <f t="shared" si="17"/>
        <v>5.9249999999999998</v>
      </c>
      <c r="J199" s="12">
        <v>3100</v>
      </c>
      <c r="K199" s="13">
        <f t="shared" si="18"/>
        <v>88898700</v>
      </c>
      <c r="L199" s="12">
        <v>10000000</v>
      </c>
      <c r="M199" s="12">
        <v>10000000</v>
      </c>
      <c r="N199" s="12">
        <f t="shared" si="19"/>
        <v>59250000</v>
      </c>
    </row>
    <row r="200" spans="2:14" x14ac:dyDescent="0.25">
      <c r="B200" s="4">
        <v>29</v>
      </c>
      <c r="C200" s="4" t="s">
        <v>20</v>
      </c>
      <c r="D200" s="4">
        <v>29</v>
      </c>
      <c r="E200" s="4"/>
      <c r="F200" s="4">
        <v>1</v>
      </c>
      <c r="G200" s="4">
        <v>32</v>
      </c>
      <c r="H200" s="11">
        <f t="shared" si="16"/>
        <v>8712</v>
      </c>
      <c r="I200" s="5">
        <f t="shared" si="17"/>
        <v>1.8</v>
      </c>
      <c r="J200" s="12">
        <v>3100</v>
      </c>
      <c r="K200" s="13">
        <f t="shared" si="18"/>
        <v>27007200</v>
      </c>
      <c r="L200" s="12">
        <v>10000000</v>
      </c>
      <c r="M200" s="12">
        <v>10000000</v>
      </c>
      <c r="N200" s="12">
        <f t="shared" si="19"/>
        <v>18000000</v>
      </c>
    </row>
    <row r="201" spans="2:14" x14ac:dyDescent="0.25">
      <c r="B201" s="4">
        <v>30</v>
      </c>
      <c r="C201" s="4" t="s">
        <v>20</v>
      </c>
      <c r="D201" s="4">
        <v>31</v>
      </c>
      <c r="E201" s="4"/>
      <c r="F201" s="4">
        <v>2</v>
      </c>
      <c r="G201" s="4">
        <v>20</v>
      </c>
      <c r="H201" s="11">
        <f t="shared" si="16"/>
        <v>12100</v>
      </c>
      <c r="I201" s="5">
        <f t="shared" si="17"/>
        <v>2.5</v>
      </c>
      <c r="J201" s="12">
        <v>3100</v>
      </c>
      <c r="K201" s="13">
        <f t="shared" si="18"/>
        <v>37510000</v>
      </c>
      <c r="L201" s="12">
        <v>10000000</v>
      </c>
      <c r="M201" s="12">
        <v>10000000</v>
      </c>
      <c r="N201" s="12">
        <f t="shared" si="19"/>
        <v>25000000</v>
      </c>
    </row>
    <row r="202" spans="2:14" x14ac:dyDescent="0.25">
      <c r="B202" s="4">
        <v>31</v>
      </c>
      <c r="C202" s="4" t="s">
        <v>20</v>
      </c>
      <c r="D202" s="4">
        <v>35</v>
      </c>
      <c r="E202" s="4"/>
      <c r="F202" s="4">
        <v>1</v>
      </c>
      <c r="G202" s="4">
        <v>31</v>
      </c>
      <c r="H202" s="11">
        <f t="shared" si="16"/>
        <v>8591</v>
      </c>
      <c r="I202" s="5">
        <f t="shared" si="17"/>
        <v>1.7749999999999999</v>
      </c>
      <c r="J202" s="12">
        <v>3100</v>
      </c>
      <c r="K202" s="13">
        <f t="shared" si="18"/>
        <v>26632100</v>
      </c>
      <c r="L202" s="12">
        <v>10000000</v>
      </c>
      <c r="M202" s="12">
        <v>10000000</v>
      </c>
      <c r="N202" s="12">
        <f t="shared" si="19"/>
        <v>17750000</v>
      </c>
    </row>
    <row r="203" spans="2:14" x14ac:dyDescent="0.25">
      <c r="B203" s="4">
        <v>32</v>
      </c>
      <c r="C203" s="4" t="s">
        <v>20</v>
      </c>
      <c r="D203" s="4">
        <v>44</v>
      </c>
      <c r="E203" s="4"/>
      <c r="F203" s="4">
        <v>1</v>
      </c>
      <c r="G203" s="4">
        <v>3</v>
      </c>
      <c r="H203" s="11">
        <f t="shared" si="16"/>
        <v>5203</v>
      </c>
      <c r="I203" s="5">
        <f t="shared" si="17"/>
        <v>1.075</v>
      </c>
      <c r="J203" s="12">
        <v>3100</v>
      </c>
      <c r="K203" s="13">
        <f t="shared" si="18"/>
        <v>16129300</v>
      </c>
      <c r="L203" s="12">
        <v>10000000</v>
      </c>
      <c r="M203" s="12">
        <v>10000000</v>
      </c>
      <c r="N203" s="12">
        <f t="shared" si="19"/>
        <v>10750000</v>
      </c>
    </row>
    <row r="204" spans="2:14" x14ac:dyDescent="0.25">
      <c r="B204" s="4">
        <v>33</v>
      </c>
      <c r="C204" s="4" t="s">
        <v>20</v>
      </c>
      <c r="D204" s="4">
        <v>46</v>
      </c>
      <c r="E204" s="4"/>
      <c r="F204" s="4">
        <v>0</v>
      </c>
      <c r="G204" s="4">
        <v>2</v>
      </c>
      <c r="H204" s="11">
        <f t="shared" si="16"/>
        <v>242</v>
      </c>
      <c r="I204" s="5">
        <f t="shared" si="17"/>
        <v>0.05</v>
      </c>
      <c r="J204" s="12">
        <v>3100</v>
      </c>
      <c r="K204" s="13">
        <f t="shared" si="18"/>
        <v>750200</v>
      </c>
      <c r="L204" s="12">
        <v>10000000</v>
      </c>
      <c r="M204" s="12">
        <v>10000000</v>
      </c>
      <c r="N204" s="12">
        <f t="shared" si="19"/>
        <v>500000</v>
      </c>
    </row>
    <row r="205" spans="2:14" x14ac:dyDescent="0.25">
      <c r="B205" s="4">
        <v>34</v>
      </c>
      <c r="C205" s="4" t="s">
        <v>20</v>
      </c>
      <c r="D205" s="4">
        <v>58</v>
      </c>
      <c r="E205" s="4"/>
      <c r="F205" s="4">
        <v>0</v>
      </c>
      <c r="G205" s="4">
        <v>39</v>
      </c>
      <c r="H205" s="11">
        <f t="shared" si="16"/>
        <v>4719</v>
      </c>
      <c r="I205" s="5">
        <f t="shared" si="17"/>
        <v>0.97499999999999998</v>
      </c>
      <c r="J205" s="12">
        <v>3100</v>
      </c>
      <c r="K205" s="13">
        <f t="shared" si="18"/>
        <v>14628900</v>
      </c>
      <c r="L205" s="12">
        <v>10000000</v>
      </c>
      <c r="M205" s="12">
        <v>10000000</v>
      </c>
      <c r="N205" s="12">
        <f t="shared" si="19"/>
        <v>9750000</v>
      </c>
    </row>
    <row r="206" spans="2:14" x14ac:dyDescent="0.25">
      <c r="B206" s="4">
        <v>35</v>
      </c>
      <c r="C206" s="4" t="s">
        <v>20</v>
      </c>
      <c r="D206" s="4">
        <v>59</v>
      </c>
      <c r="E206" s="4"/>
      <c r="F206" s="4">
        <v>0</v>
      </c>
      <c r="G206" s="4">
        <v>28</v>
      </c>
      <c r="H206" s="11">
        <f t="shared" si="16"/>
        <v>3388</v>
      </c>
      <c r="I206" s="5">
        <f t="shared" si="17"/>
        <v>0.7</v>
      </c>
      <c r="J206" s="12">
        <v>3100</v>
      </c>
      <c r="K206" s="13">
        <f t="shared" si="18"/>
        <v>10502800</v>
      </c>
      <c r="L206" s="12">
        <v>10000000</v>
      </c>
      <c r="M206" s="12">
        <v>10000000</v>
      </c>
      <c r="N206" s="12">
        <f t="shared" si="19"/>
        <v>7000000</v>
      </c>
    </row>
    <row r="207" spans="2:14" x14ac:dyDescent="0.25">
      <c r="B207" s="4">
        <v>36</v>
      </c>
      <c r="C207" s="4" t="s">
        <v>20</v>
      </c>
      <c r="D207" s="4">
        <v>60</v>
      </c>
      <c r="E207" s="4"/>
      <c r="F207" s="4">
        <v>0</v>
      </c>
      <c r="G207" s="4">
        <v>4</v>
      </c>
      <c r="H207" s="11">
        <f t="shared" si="16"/>
        <v>484</v>
      </c>
      <c r="I207" s="5">
        <f t="shared" si="17"/>
        <v>0.1</v>
      </c>
      <c r="J207" s="12">
        <v>3100</v>
      </c>
      <c r="K207" s="13">
        <f t="shared" si="18"/>
        <v>1500400</v>
      </c>
      <c r="L207" s="12">
        <v>10000000</v>
      </c>
      <c r="M207" s="12">
        <v>10000000</v>
      </c>
      <c r="N207" s="12">
        <f t="shared" si="19"/>
        <v>1000000</v>
      </c>
    </row>
    <row r="208" spans="2:14" x14ac:dyDescent="0.25">
      <c r="B208" s="4">
        <v>37</v>
      </c>
      <c r="C208" s="4" t="s">
        <v>20</v>
      </c>
      <c r="D208" s="4">
        <v>117</v>
      </c>
      <c r="E208" s="4"/>
      <c r="F208" s="4">
        <v>4</v>
      </c>
      <c r="G208" s="4">
        <v>38</v>
      </c>
      <c r="H208" s="11">
        <f t="shared" si="16"/>
        <v>23958</v>
      </c>
      <c r="I208" s="5">
        <f t="shared" si="17"/>
        <v>4.95</v>
      </c>
      <c r="J208" s="12">
        <v>3100</v>
      </c>
      <c r="K208" s="13">
        <f t="shared" si="18"/>
        <v>74269800</v>
      </c>
      <c r="L208" s="12">
        <v>10000000</v>
      </c>
      <c r="M208" s="12">
        <v>10000000</v>
      </c>
      <c r="N208" s="12">
        <f t="shared" si="19"/>
        <v>49500000</v>
      </c>
    </row>
    <row r="209" spans="2:14" x14ac:dyDescent="0.25">
      <c r="B209" s="4">
        <v>38</v>
      </c>
      <c r="C209" s="4" t="s">
        <v>20</v>
      </c>
      <c r="D209" s="4">
        <v>125</v>
      </c>
      <c r="E209" s="4"/>
      <c r="F209" s="4">
        <v>7</v>
      </c>
      <c r="G209" s="4">
        <v>36</v>
      </c>
      <c r="H209" s="11">
        <f t="shared" si="16"/>
        <v>38236</v>
      </c>
      <c r="I209" s="5">
        <f t="shared" si="17"/>
        <v>7.9</v>
      </c>
      <c r="J209" s="12">
        <v>3100</v>
      </c>
      <c r="K209" s="13">
        <f t="shared" si="18"/>
        <v>118531600</v>
      </c>
      <c r="L209" s="12">
        <v>10000000</v>
      </c>
      <c r="M209" s="12">
        <v>10000000</v>
      </c>
      <c r="N209" s="12">
        <f t="shared" si="19"/>
        <v>79000000</v>
      </c>
    </row>
    <row r="210" spans="2:14" x14ac:dyDescent="0.25">
      <c r="B210" s="4">
        <v>39</v>
      </c>
      <c r="C210" s="4" t="s">
        <v>20</v>
      </c>
      <c r="D210" s="4">
        <v>126</v>
      </c>
      <c r="E210" s="4"/>
      <c r="F210" s="4">
        <v>0</v>
      </c>
      <c r="G210" s="4">
        <v>15</v>
      </c>
      <c r="H210" s="11">
        <f t="shared" si="16"/>
        <v>1815</v>
      </c>
      <c r="I210" s="5">
        <f t="shared" si="17"/>
        <v>0.375</v>
      </c>
      <c r="J210" s="12">
        <v>3100</v>
      </c>
      <c r="K210" s="13">
        <f t="shared" si="18"/>
        <v>5626500</v>
      </c>
      <c r="L210" s="12">
        <v>10000000</v>
      </c>
      <c r="M210" s="12">
        <v>10000000</v>
      </c>
      <c r="N210" s="12">
        <f t="shared" si="19"/>
        <v>3750000</v>
      </c>
    </row>
    <row r="211" spans="2:14" x14ac:dyDescent="0.25">
      <c r="B211" s="4">
        <v>40</v>
      </c>
      <c r="C211" s="4" t="s">
        <v>20</v>
      </c>
      <c r="D211" s="4">
        <v>127</v>
      </c>
      <c r="E211" s="4"/>
      <c r="F211" s="4">
        <v>1</v>
      </c>
      <c r="G211" s="4">
        <v>0</v>
      </c>
      <c r="H211" s="11">
        <f t="shared" si="16"/>
        <v>4840</v>
      </c>
      <c r="I211" s="5">
        <f t="shared" si="17"/>
        <v>1</v>
      </c>
      <c r="J211" s="12">
        <v>3100</v>
      </c>
      <c r="K211" s="13">
        <f t="shared" si="18"/>
        <v>15004000</v>
      </c>
      <c r="L211" s="12">
        <v>10000000</v>
      </c>
      <c r="M211" s="12">
        <v>10000000</v>
      </c>
      <c r="N211" s="12">
        <f t="shared" si="19"/>
        <v>10000000</v>
      </c>
    </row>
    <row r="212" spans="2:14" x14ac:dyDescent="0.25">
      <c r="B212" s="4">
        <v>41</v>
      </c>
      <c r="C212" s="4" t="s">
        <v>20</v>
      </c>
      <c r="D212" s="4">
        <v>159</v>
      </c>
      <c r="E212" s="4"/>
      <c r="F212" s="4">
        <v>0</v>
      </c>
      <c r="G212" s="4">
        <v>12</v>
      </c>
      <c r="H212" s="11">
        <f t="shared" si="16"/>
        <v>1452</v>
      </c>
      <c r="I212" s="5">
        <f t="shared" si="17"/>
        <v>0.3</v>
      </c>
      <c r="J212" s="12">
        <v>3100</v>
      </c>
      <c r="K212" s="13">
        <f t="shared" si="18"/>
        <v>4501200</v>
      </c>
      <c r="L212" s="12">
        <v>10000000</v>
      </c>
      <c r="M212" s="12">
        <v>10000000</v>
      </c>
      <c r="N212" s="12">
        <f t="shared" si="19"/>
        <v>3000000</v>
      </c>
    </row>
    <row r="213" spans="2:14" x14ac:dyDescent="0.25">
      <c r="B213" s="4">
        <v>42</v>
      </c>
      <c r="C213" s="4" t="s">
        <v>20</v>
      </c>
      <c r="D213" s="4">
        <v>159</v>
      </c>
      <c r="E213" s="4"/>
      <c r="F213" s="4">
        <v>0</v>
      </c>
      <c r="G213" s="4">
        <v>10</v>
      </c>
      <c r="H213" s="11">
        <f t="shared" si="16"/>
        <v>1210</v>
      </c>
      <c r="I213" s="5">
        <f t="shared" si="17"/>
        <v>0.25</v>
      </c>
      <c r="J213" s="12">
        <v>3100</v>
      </c>
      <c r="K213" s="13">
        <f t="shared" si="18"/>
        <v>3751000</v>
      </c>
      <c r="L213" s="12">
        <v>10000000</v>
      </c>
      <c r="M213" s="12">
        <v>10000000</v>
      </c>
      <c r="N213" s="12">
        <f t="shared" si="19"/>
        <v>2500000</v>
      </c>
    </row>
    <row r="214" spans="2:14" x14ac:dyDescent="0.25">
      <c r="B214" s="4">
        <v>43</v>
      </c>
      <c r="C214" s="4" t="s">
        <v>20</v>
      </c>
      <c r="D214" s="4">
        <v>175</v>
      </c>
      <c r="E214" s="4"/>
      <c r="F214" s="4">
        <v>0</v>
      </c>
      <c r="G214" s="4">
        <v>19</v>
      </c>
      <c r="H214" s="11">
        <f t="shared" si="16"/>
        <v>2299</v>
      </c>
      <c r="I214" s="5">
        <f t="shared" si="17"/>
        <v>0.47499999999999998</v>
      </c>
      <c r="J214" s="12">
        <v>3100</v>
      </c>
      <c r="K214" s="13">
        <f t="shared" si="18"/>
        <v>7126900</v>
      </c>
      <c r="L214" s="12">
        <v>10000000</v>
      </c>
      <c r="M214" s="12">
        <v>10000000</v>
      </c>
      <c r="N214" s="12">
        <f t="shared" si="19"/>
        <v>4750000</v>
      </c>
    </row>
    <row r="215" spans="2:14" x14ac:dyDescent="0.25">
      <c r="B215" s="4">
        <v>44</v>
      </c>
      <c r="C215" s="4" t="s">
        <v>20</v>
      </c>
      <c r="D215" s="4">
        <v>176</v>
      </c>
      <c r="E215" s="4"/>
      <c r="F215" s="4">
        <v>0</v>
      </c>
      <c r="G215" s="4">
        <v>18</v>
      </c>
      <c r="H215" s="11">
        <f t="shared" si="16"/>
        <v>2178</v>
      </c>
      <c r="I215" s="5">
        <f t="shared" si="17"/>
        <v>0.45</v>
      </c>
      <c r="J215" s="12">
        <v>3100</v>
      </c>
      <c r="K215" s="13">
        <f t="shared" si="18"/>
        <v>6751800</v>
      </c>
      <c r="L215" s="12">
        <v>10000000</v>
      </c>
      <c r="M215" s="12">
        <v>10000000</v>
      </c>
      <c r="N215" s="12">
        <f t="shared" si="19"/>
        <v>4500000</v>
      </c>
    </row>
    <row r="216" spans="2:14" x14ac:dyDescent="0.25">
      <c r="B216" s="4">
        <v>45</v>
      </c>
      <c r="C216" s="4" t="s">
        <v>20</v>
      </c>
      <c r="D216" s="4">
        <v>177</v>
      </c>
      <c r="E216" s="4"/>
      <c r="F216" s="4">
        <v>0</v>
      </c>
      <c r="G216" s="4">
        <v>15</v>
      </c>
      <c r="H216" s="11">
        <f t="shared" si="16"/>
        <v>1815</v>
      </c>
      <c r="I216" s="5">
        <f t="shared" si="17"/>
        <v>0.375</v>
      </c>
      <c r="J216" s="12">
        <v>3100</v>
      </c>
      <c r="K216" s="13">
        <f t="shared" si="18"/>
        <v>5626500</v>
      </c>
      <c r="L216" s="12">
        <v>10000000</v>
      </c>
      <c r="M216" s="12">
        <v>10000000</v>
      </c>
      <c r="N216" s="12">
        <f t="shared" si="19"/>
        <v>3750000</v>
      </c>
    </row>
    <row r="217" spans="2:14" x14ac:dyDescent="0.25">
      <c r="B217" s="4">
        <v>46</v>
      </c>
      <c r="C217" s="4" t="s">
        <v>20</v>
      </c>
      <c r="D217" s="4">
        <v>194</v>
      </c>
      <c r="E217" s="4"/>
      <c r="F217" s="4">
        <v>1</v>
      </c>
      <c r="G217" s="4">
        <v>15</v>
      </c>
      <c r="H217" s="11">
        <f t="shared" si="16"/>
        <v>6655</v>
      </c>
      <c r="I217" s="5">
        <f t="shared" si="17"/>
        <v>1.375</v>
      </c>
      <c r="J217" s="12">
        <v>3100</v>
      </c>
      <c r="K217" s="13">
        <f t="shared" si="18"/>
        <v>20630500</v>
      </c>
      <c r="L217" s="12">
        <v>10000000</v>
      </c>
      <c r="M217" s="12">
        <v>10000000</v>
      </c>
      <c r="N217" s="12">
        <f t="shared" si="19"/>
        <v>13750000</v>
      </c>
    </row>
    <row r="218" spans="2:14" x14ac:dyDescent="0.25">
      <c r="B218" s="4">
        <v>47</v>
      </c>
      <c r="C218" s="4" t="s">
        <v>20</v>
      </c>
      <c r="D218" s="4">
        <v>196</v>
      </c>
      <c r="E218" s="4"/>
      <c r="F218" s="4">
        <v>0</v>
      </c>
      <c r="G218" s="4">
        <v>29</v>
      </c>
      <c r="H218" s="11">
        <f t="shared" si="16"/>
        <v>3509</v>
      </c>
      <c r="I218" s="5">
        <f t="shared" si="17"/>
        <v>0.72499999999999998</v>
      </c>
      <c r="J218" s="12">
        <v>3100</v>
      </c>
      <c r="K218" s="13">
        <f t="shared" si="18"/>
        <v>10877900</v>
      </c>
      <c r="L218" s="12">
        <v>10000000</v>
      </c>
      <c r="M218" s="12">
        <v>10000000</v>
      </c>
      <c r="N218" s="12">
        <f t="shared" si="19"/>
        <v>7250000</v>
      </c>
    </row>
    <row r="219" spans="2:14" x14ac:dyDescent="0.25">
      <c r="B219" s="56" t="s">
        <v>94</v>
      </c>
      <c r="C219" s="57"/>
      <c r="D219" s="57"/>
      <c r="E219" s="58"/>
      <c r="F219" s="8">
        <f>SUM(F172:F218)</f>
        <v>75</v>
      </c>
      <c r="G219" s="8">
        <f>SUM(G172:G218)</f>
        <v>880</v>
      </c>
      <c r="H219" s="20">
        <f>SUM(H172:H218)</f>
        <v>469480</v>
      </c>
      <c r="I219" s="20">
        <f>SUM(I172:I218)</f>
        <v>96.999999999999972</v>
      </c>
      <c r="J219" s="20"/>
      <c r="K219" s="20">
        <f>SUM(K172:K218)</f>
        <v>1455388000</v>
      </c>
      <c r="L219" s="20"/>
      <c r="M219" s="20"/>
      <c r="N219" s="20">
        <f>SUM(N172:N218)</f>
        <v>970000000</v>
      </c>
    </row>
    <row r="220" spans="2:14" x14ac:dyDescent="0.25">
      <c r="B220" s="59" t="s">
        <v>23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1"/>
    </row>
    <row r="221" spans="2:14" ht="45" x14ac:dyDescent="0.25">
      <c r="B221" s="10" t="s">
        <v>1</v>
      </c>
      <c r="C221" s="10" t="s">
        <v>2</v>
      </c>
      <c r="D221" s="10" t="s">
        <v>3</v>
      </c>
      <c r="E221" s="10" t="s">
        <v>4</v>
      </c>
      <c r="F221" s="10" t="s">
        <v>86</v>
      </c>
      <c r="G221" s="10" t="s">
        <v>85</v>
      </c>
      <c r="H221" s="10" t="s">
        <v>87</v>
      </c>
      <c r="I221" s="10" t="s">
        <v>88</v>
      </c>
      <c r="J221" s="7" t="s">
        <v>84</v>
      </c>
      <c r="K221" s="7" t="s">
        <v>90</v>
      </c>
      <c r="L221" s="10" t="s">
        <v>91</v>
      </c>
      <c r="M221" s="7" t="s">
        <v>92</v>
      </c>
      <c r="N221" s="10" t="s">
        <v>93</v>
      </c>
    </row>
    <row r="222" spans="2:14" x14ac:dyDescent="0.25">
      <c r="B222" s="4">
        <v>1</v>
      </c>
      <c r="C222" s="4" t="s">
        <v>24</v>
      </c>
      <c r="D222" s="4">
        <v>115</v>
      </c>
      <c r="E222" s="4" t="s">
        <v>6</v>
      </c>
      <c r="F222" s="4">
        <v>6</v>
      </c>
      <c r="G222" s="4">
        <v>14</v>
      </c>
      <c r="H222" s="11">
        <f t="shared" ref="H222:H285" si="20">((F222*4840)+(G222*121))</f>
        <v>30734</v>
      </c>
      <c r="I222" s="5">
        <f t="shared" ref="I222:I285" si="21">H222/4840</f>
        <v>6.35</v>
      </c>
      <c r="J222" s="12">
        <v>3100</v>
      </c>
      <c r="K222" s="13">
        <f t="shared" ref="K222:K285" si="22">J222*H222</f>
        <v>95275400</v>
      </c>
      <c r="L222" s="12">
        <v>10000000</v>
      </c>
      <c r="M222" s="12">
        <v>10000000</v>
      </c>
      <c r="N222" s="12">
        <f t="shared" ref="N222:N285" si="23">L222*I222</f>
        <v>63500000</v>
      </c>
    </row>
    <row r="223" spans="2:14" x14ac:dyDescent="0.25">
      <c r="B223" s="4">
        <v>2</v>
      </c>
      <c r="C223" s="4" t="s">
        <v>24</v>
      </c>
      <c r="D223" s="4">
        <v>115</v>
      </c>
      <c r="E223" s="4" t="s">
        <v>7</v>
      </c>
      <c r="F223" s="4">
        <v>2</v>
      </c>
      <c r="G223" s="4">
        <v>10</v>
      </c>
      <c r="H223" s="11">
        <f t="shared" si="20"/>
        <v>10890</v>
      </c>
      <c r="I223" s="5">
        <f t="shared" si="21"/>
        <v>2.25</v>
      </c>
      <c r="J223" s="12">
        <v>3100</v>
      </c>
      <c r="K223" s="13">
        <f t="shared" si="22"/>
        <v>33759000</v>
      </c>
      <c r="L223" s="12">
        <v>10000000</v>
      </c>
      <c r="M223" s="12">
        <v>10000000</v>
      </c>
      <c r="N223" s="12">
        <f t="shared" si="23"/>
        <v>22500000</v>
      </c>
    </row>
    <row r="224" spans="2:14" x14ac:dyDescent="0.25">
      <c r="B224" s="4">
        <v>3</v>
      </c>
      <c r="C224" s="4" t="s">
        <v>24</v>
      </c>
      <c r="D224" s="4">
        <v>116</v>
      </c>
      <c r="E224" s="4" t="s">
        <v>6</v>
      </c>
      <c r="F224" s="4">
        <v>7</v>
      </c>
      <c r="G224" s="4">
        <v>5</v>
      </c>
      <c r="H224" s="11">
        <f t="shared" si="20"/>
        <v>34485</v>
      </c>
      <c r="I224" s="5">
        <f t="shared" si="21"/>
        <v>7.125</v>
      </c>
      <c r="J224" s="12">
        <v>3100</v>
      </c>
      <c r="K224" s="13">
        <f t="shared" si="22"/>
        <v>106903500</v>
      </c>
      <c r="L224" s="12">
        <v>10000000</v>
      </c>
      <c r="M224" s="12">
        <v>10000000</v>
      </c>
      <c r="N224" s="12">
        <f t="shared" si="23"/>
        <v>71250000</v>
      </c>
    </row>
    <row r="225" spans="2:14" x14ac:dyDescent="0.25">
      <c r="B225" s="4">
        <v>4</v>
      </c>
      <c r="C225" s="4" t="s">
        <v>24</v>
      </c>
      <c r="D225" s="4">
        <v>116</v>
      </c>
      <c r="E225" s="4" t="s">
        <v>7</v>
      </c>
      <c r="F225" s="4">
        <v>0</v>
      </c>
      <c r="G225" s="4">
        <v>26</v>
      </c>
      <c r="H225" s="11">
        <f t="shared" si="20"/>
        <v>3146</v>
      </c>
      <c r="I225" s="5">
        <f t="shared" si="21"/>
        <v>0.65</v>
      </c>
      <c r="J225" s="12">
        <v>3100</v>
      </c>
      <c r="K225" s="13">
        <f t="shared" si="22"/>
        <v>9752600</v>
      </c>
      <c r="L225" s="12">
        <v>10000000</v>
      </c>
      <c r="M225" s="12">
        <v>10000000</v>
      </c>
      <c r="N225" s="12">
        <f t="shared" si="23"/>
        <v>6500000</v>
      </c>
    </row>
    <row r="226" spans="2:14" x14ac:dyDescent="0.25">
      <c r="B226" s="4">
        <v>5</v>
      </c>
      <c r="C226" s="4" t="s">
        <v>24</v>
      </c>
      <c r="D226" s="4">
        <v>116</v>
      </c>
      <c r="E226" s="4" t="s">
        <v>8</v>
      </c>
      <c r="F226" s="4">
        <v>2</v>
      </c>
      <c r="G226" s="4">
        <v>25</v>
      </c>
      <c r="H226" s="11">
        <f t="shared" si="20"/>
        <v>12705</v>
      </c>
      <c r="I226" s="5">
        <f t="shared" si="21"/>
        <v>2.625</v>
      </c>
      <c r="J226" s="12">
        <v>3100</v>
      </c>
      <c r="K226" s="13">
        <f t="shared" si="22"/>
        <v>39385500</v>
      </c>
      <c r="L226" s="12">
        <v>10000000</v>
      </c>
      <c r="M226" s="12">
        <v>10000000</v>
      </c>
      <c r="N226" s="12">
        <f t="shared" si="23"/>
        <v>26250000</v>
      </c>
    </row>
    <row r="227" spans="2:14" x14ac:dyDescent="0.25">
      <c r="B227" s="4">
        <v>6</v>
      </c>
      <c r="C227" s="4" t="s">
        <v>24</v>
      </c>
      <c r="D227" s="4">
        <v>116</v>
      </c>
      <c r="E227" s="4" t="s">
        <v>9</v>
      </c>
      <c r="F227" s="4">
        <v>3</v>
      </c>
      <c r="G227" s="4">
        <v>20</v>
      </c>
      <c r="H227" s="11">
        <f t="shared" si="20"/>
        <v>16940</v>
      </c>
      <c r="I227" s="5">
        <f t="shared" si="21"/>
        <v>3.5</v>
      </c>
      <c r="J227" s="12">
        <v>3100</v>
      </c>
      <c r="K227" s="13">
        <f t="shared" si="22"/>
        <v>52514000</v>
      </c>
      <c r="L227" s="12">
        <v>10000000</v>
      </c>
      <c r="M227" s="12">
        <v>10000000</v>
      </c>
      <c r="N227" s="12">
        <f t="shared" si="23"/>
        <v>35000000</v>
      </c>
    </row>
    <row r="228" spans="2:14" x14ac:dyDescent="0.25">
      <c r="B228" s="4">
        <v>7</v>
      </c>
      <c r="C228" s="4" t="s">
        <v>24</v>
      </c>
      <c r="D228" s="4">
        <v>116</v>
      </c>
      <c r="E228" s="4" t="s">
        <v>16</v>
      </c>
      <c r="F228" s="4">
        <v>2</v>
      </c>
      <c r="G228" s="4">
        <v>4</v>
      </c>
      <c r="H228" s="11">
        <f t="shared" si="20"/>
        <v>10164</v>
      </c>
      <c r="I228" s="5">
        <f t="shared" si="21"/>
        <v>2.1</v>
      </c>
      <c r="J228" s="12">
        <v>3100</v>
      </c>
      <c r="K228" s="13">
        <f t="shared" si="22"/>
        <v>31508400</v>
      </c>
      <c r="L228" s="12">
        <v>10000000</v>
      </c>
      <c r="M228" s="12">
        <v>10000000</v>
      </c>
      <c r="N228" s="12">
        <f t="shared" si="23"/>
        <v>21000000</v>
      </c>
    </row>
    <row r="229" spans="2:14" x14ac:dyDescent="0.25">
      <c r="B229" s="4">
        <v>8</v>
      </c>
      <c r="C229" s="4" t="s">
        <v>24</v>
      </c>
      <c r="D229" s="4">
        <v>117</v>
      </c>
      <c r="E229" s="4" t="s">
        <v>6</v>
      </c>
      <c r="F229" s="4">
        <v>0</v>
      </c>
      <c r="G229" s="4">
        <v>10</v>
      </c>
      <c r="H229" s="11">
        <f t="shared" si="20"/>
        <v>1210</v>
      </c>
      <c r="I229" s="5">
        <f t="shared" si="21"/>
        <v>0.25</v>
      </c>
      <c r="J229" s="12">
        <v>3100</v>
      </c>
      <c r="K229" s="13">
        <f t="shared" si="22"/>
        <v>3751000</v>
      </c>
      <c r="L229" s="12">
        <v>10000000</v>
      </c>
      <c r="M229" s="12">
        <v>10000000</v>
      </c>
      <c r="N229" s="12">
        <f t="shared" si="23"/>
        <v>2500000</v>
      </c>
    </row>
    <row r="230" spans="2:14" x14ac:dyDescent="0.25">
      <c r="B230" s="4">
        <v>9</v>
      </c>
      <c r="C230" s="4" t="s">
        <v>24</v>
      </c>
      <c r="D230" s="4">
        <v>117</v>
      </c>
      <c r="E230" s="4" t="s">
        <v>7</v>
      </c>
      <c r="F230" s="4">
        <v>0</v>
      </c>
      <c r="G230" s="4">
        <v>20</v>
      </c>
      <c r="H230" s="11">
        <f t="shared" si="20"/>
        <v>2420</v>
      </c>
      <c r="I230" s="5">
        <f t="shared" si="21"/>
        <v>0.5</v>
      </c>
      <c r="J230" s="12">
        <v>3100</v>
      </c>
      <c r="K230" s="13">
        <f t="shared" si="22"/>
        <v>7502000</v>
      </c>
      <c r="L230" s="12">
        <v>10000000</v>
      </c>
      <c r="M230" s="12">
        <v>10000000</v>
      </c>
      <c r="N230" s="12">
        <f t="shared" si="23"/>
        <v>5000000</v>
      </c>
    </row>
    <row r="231" spans="2:14" x14ac:dyDescent="0.25">
      <c r="B231" s="4">
        <v>10</v>
      </c>
      <c r="C231" s="4" t="s">
        <v>24</v>
      </c>
      <c r="D231" s="4">
        <v>117</v>
      </c>
      <c r="E231" s="4" t="s">
        <v>8</v>
      </c>
      <c r="F231" s="4">
        <v>3</v>
      </c>
      <c r="G231" s="4">
        <v>5</v>
      </c>
      <c r="H231" s="11">
        <f t="shared" si="20"/>
        <v>15125</v>
      </c>
      <c r="I231" s="5">
        <f t="shared" si="21"/>
        <v>3.125</v>
      </c>
      <c r="J231" s="12">
        <v>3100</v>
      </c>
      <c r="K231" s="13">
        <f t="shared" si="22"/>
        <v>46887500</v>
      </c>
      <c r="L231" s="12">
        <v>10000000</v>
      </c>
      <c r="M231" s="12">
        <v>10000000</v>
      </c>
      <c r="N231" s="12">
        <f t="shared" si="23"/>
        <v>31250000</v>
      </c>
    </row>
    <row r="232" spans="2:14" x14ac:dyDescent="0.25">
      <c r="B232" s="4">
        <v>11</v>
      </c>
      <c r="C232" s="4" t="s">
        <v>24</v>
      </c>
      <c r="D232" s="4">
        <v>117</v>
      </c>
      <c r="E232" s="4" t="s">
        <v>9</v>
      </c>
      <c r="F232" s="4">
        <v>1</v>
      </c>
      <c r="G232" s="4">
        <v>15</v>
      </c>
      <c r="H232" s="11">
        <f t="shared" si="20"/>
        <v>6655</v>
      </c>
      <c r="I232" s="5">
        <f t="shared" si="21"/>
        <v>1.375</v>
      </c>
      <c r="J232" s="12">
        <v>3100</v>
      </c>
      <c r="K232" s="13">
        <f t="shared" si="22"/>
        <v>20630500</v>
      </c>
      <c r="L232" s="12">
        <v>10000000</v>
      </c>
      <c r="M232" s="12">
        <v>10000000</v>
      </c>
      <c r="N232" s="12">
        <f t="shared" si="23"/>
        <v>13750000</v>
      </c>
    </row>
    <row r="233" spans="2:14" x14ac:dyDescent="0.25">
      <c r="B233" s="4">
        <v>12</v>
      </c>
      <c r="C233" s="4" t="s">
        <v>24</v>
      </c>
      <c r="D233" s="4">
        <v>117</v>
      </c>
      <c r="E233" s="4" t="s">
        <v>16</v>
      </c>
      <c r="F233" s="4">
        <v>0</v>
      </c>
      <c r="G233" s="4">
        <v>10</v>
      </c>
      <c r="H233" s="11">
        <f t="shared" si="20"/>
        <v>1210</v>
      </c>
      <c r="I233" s="5">
        <f t="shared" si="21"/>
        <v>0.25</v>
      </c>
      <c r="J233" s="12">
        <v>3100</v>
      </c>
      <c r="K233" s="13">
        <f t="shared" si="22"/>
        <v>3751000</v>
      </c>
      <c r="L233" s="12">
        <v>10000000</v>
      </c>
      <c r="M233" s="12">
        <v>10000000</v>
      </c>
      <c r="N233" s="12">
        <f t="shared" si="23"/>
        <v>2500000</v>
      </c>
    </row>
    <row r="234" spans="2:14" x14ac:dyDescent="0.25">
      <c r="B234" s="4">
        <v>13</v>
      </c>
      <c r="C234" s="4" t="s">
        <v>24</v>
      </c>
      <c r="D234" s="4">
        <v>117</v>
      </c>
      <c r="E234" s="4" t="s">
        <v>17</v>
      </c>
      <c r="F234" s="4">
        <v>0</v>
      </c>
      <c r="G234" s="4">
        <v>5</v>
      </c>
      <c r="H234" s="11">
        <f t="shared" si="20"/>
        <v>605</v>
      </c>
      <c r="I234" s="5">
        <f t="shared" si="21"/>
        <v>0.125</v>
      </c>
      <c r="J234" s="12">
        <v>3100</v>
      </c>
      <c r="K234" s="13">
        <f t="shared" si="22"/>
        <v>1875500</v>
      </c>
      <c r="L234" s="12">
        <v>10000000</v>
      </c>
      <c r="M234" s="12">
        <v>10000000</v>
      </c>
      <c r="N234" s="12">
        <f t="shared" si="23"/>
        <v>1250000</v>
      </c>
    </row>
    <row r="235" spans="2:14" x14ac:dyDescent="0.25">
      <c r="B235" s="4">
        <v>14</v>
      </c>
      <c r="C235" s="4" t="s">
        <v>24</v>
      </c>
      <c r="D235" s="4">
        <v>117</v>
      </c>
      <c r="E235" s="4" t="s">
        <v>18</v>
      </c>
      <c r="F235" s="4">
        <v>4</v>
      </c>
      <c r="G235" s="4">
        <v>26</v>
      </c>
      <c r="H235" s="11">
        <f t="shared" si="20"/>
        <v>22506</v>
      </c>
      <c r="I235" s="5">
        <f t="shared" si="21"/>
        <v>4.6500000000000004</v>
      </c>
      <c r="J235" s="12">
        <v>3100</v>
      </c>
      <c r="K235" s="13">
        <f t="shared" si="22"/>
        <v>69768600</v>
      </c>
      <c r="L235" s="12">
        <v>10000000</v>
      </c>
      <c r="M235" s="12">
        <v>10000000</v>
      </c>
      <c r="N235" s="12">
        <f t="shared" si="23"/>
        <v>46500000</v>
      </c>
    </row>
    <row r="236" spans="2:14" x14ac:dyDescent="0.25">
      <c r="B236" s="4">
        <v>15</v>
      </c>
      <c r="C236" s="4" t="s">
        <v>24</v>
      </c>
      <c r="D236" s="4">
        <v>117</v>
      </c>
      <c r="E236" s="4" t="s">
        <v>63</v>
      </c>
      <c r="F236" s="4">
        <v>1</v>
      </c>
      <c r="G236" s="4">
        <v>0</v>
      </c>
      <c r="H236" s="11">
        <f t="shared" si="20"/>
        <v>4840</v>
      </c>
      <c r="I236" s="5">
        <f t="shared" si="21"/>
        <v>1</v>
      </c>
      <c r="J236" s="12">
        <v>3100</v>
      </c>
      <c r="K236" s="13">
        <f t="shared" si="22"/>
        <v>15004000</v>
      </c>
      <c r="L236" s="12">
        <v>10000000</v>
      </c>
      <c r="M236" s="12">
        <v>10000000</v>
      </c>
      <c r="N236" s="12">
        <f t="shared" si="23"/>
        <v>10000000</v>
      </c>
    </row>
    <row r="237" spans="2:14" x14ac:dyDescent="0.25">
      <c r="B237" s="4">
        <v>16</v>
      </c>
      <c r="C237" s="4" t="s">
        <v>24</v>
      </c>
      <c r="D237" s="4">
        <v>117</v>
      </c>
      <c r="E237" s="4" t="s">
        <v>64</v>
      </c>
      <c r="F237" s="4">
        <v>2</v>
      </c>
      <c r="G237" s="4">
        <v>21</v>
      </c>
      <c r="H237" s="11">
        <f t="shared" si="20"/>
        <v>12221</v>
      </c>
      <c r="I237" s="5">
        <f t="shared" si="21"/>
        <v>2.5249999999999999</v>
      </c>
      <c r="J237" s="12">
        <v>3100</v>
      </c>
      <c r="K237" s="13">
        <f t="shared" si="22"/>
        <v>37885100</v>
      </c>
      <c r="L237" s="12">
        <v>10000000</v>
      </c>
      <c r="M237" s="12">
        <v>10000000</v>
      </c>
      <c r="N237" s="12">
        <f t="shared" si="23"/>
        <v>25250000</v>
      </c>
    </row>
    <row r="238" spans="2:14" x14ac:dyDescent="0.25">
      <c r="B238" s="4">
        <v>17</v>
      </c>
      <c r="C238" s="4" t="s">
        <v>24</v>
      </c>
      <c r="D238" s="4">
        <v>117</v>
      </c>
      <c r="E238" s="4" t="s">
        <v>65</v>
      </c>
      <c r="F238" s="4">
        <v>2</v>
      </c>
      <c r="G238" s="4">
        <v>21</v>
      </c>
      <c r="H238" s="11">
        <f t="shared" si="20"/>
        <v>12221</v>
      </c>
      <c r="I238" s="5">
        <f t="shared" si="21"/>
        <v>2.5249999999999999</v>
      </c>
      <c r="J238" s="12">
        <v>3100</v>
      </c>
      <c r="K238" s="13">
        <f t="shared" si="22"/>
        <v>37885100</v>
      </c>
      <c r="L238" s="12">
        <v>10000000</v>
      </c>
      <c r="M238" s="12">
        <v>10000000</v>
      </c>
      <c r="N238" s="12">
        <f t="shared" si="23"/>
        <v>25250000</v>
      </c>
    </row>
    <row r="239" spans="2:14" x14ac:dyDescent="0.25">
      <c r="B239" s="4">
        <v>18</v>
      </c>
      <c r="C239" s="4" t="s">
        <v>24</v>
      </c>
      <c r="D239" s="4" t="s">
        <v>25</v>
      </c>
      <c r="E239" s="4"/>
      <c r="F239" s="4">
        <v>3</v>
      </c>
      <c r="G239" s="4">
        <v>16</v>
      </c>
      <c r="H239" s="11">
        <f t="shared" si="20"/>
        <v>16456</v>
      </c>
      <c r="I239" s="5">
        <f t="shared" si="21"/>
        <v>3.4</v>
      </c>
      <c r="J239" s="12">
        <v>3100</v>
      </c>
      <c r="K239" s="13">
        <f t="shared" si="22"/>
        <v>51013600</v>
      </c>
      <c r="L239" s="12">
        <v>10000000</v>
      </c>
      <c r="M239" s="12">
        <v>10000000</v>
      </c>
      <c r="N239" s="12">
        <f t="shared" si="23"/>
        <v>34000000</v>
      </c>
    </row>
    <row r="240" spans="2:14" x14ac:dyDescent="0.25">
      <c r="B240" s="4">
        <v>19</v>
      </c>
      <c r="C240" s="4" t="s">
        <v>24</v>
      </c>
      <c r="D240" s="4" t="s">
        <v>26</v>
      </c>
      <c r="E240" s="4"/>
      <c r="F240" s="4">
        <v>3</v>
      </c>
      <c r="G240" s="4">
        <v>17</v>
      </c>
      <c r="H240" s="11">
        <f t="shared" si="20"/>
        <v>16577</v>
      </c>
      <c r="I240" s="5">
        <f t="shared" si="21"/>
        <v>3.4249999999999998</v>
      </c>
      <c r="J240" s="12">
        <v>3100</v>
      </c>
      <c r="K240" s="13">
        <f t="shared" si="22"/>
        <v>51388700</v>
      </c>
      <c r="L240" s="12">
        <v>10000000</v>
      </c>
      <c r="M240" s="12">
        <v>10000000</v>
      </c>
      <c r="N240" s="12">
        <f t="shared" si="23"/>
        <v>34250000</v>
      </c>
    </row>
    <row r="241" spans="2:14" x14ac:dyDescent="0.25">
      <c r="B241" s="4">
        <v>20</v>
      </c>
      <c r="C241" s="4" t="s">
        <v>24</v>
      </c>
      <c r="D241" s="4" t="s">
        <v>27</v>
      </c>
      <c r="E241" s="4"/>
      <c r="F241" s="4">
        <v>2</v>
      </c>
      <c r="G241" s="4">
        <v>0</v>
      </c>
      <c r="H241" s="11">
        <f t="shared" si="20"/>
        <v>9680</v>
      </c>
      <c r="I241" s="5">
        <f t="shared" si="21"/>
        <v>2</v>
      </c>
      <c r="J241" s="12">
        <v>3100</v>
      </c>
      <c r="K241" s="13">
        <f t="shared" si="22"/>
        <v>30008000</v>
      </c>
      <c r="L241" s="12">
        <v>10000000</v>
      </c>
      <c r="M241" s="12">
        <v>10000000</v>
      </c>
      <c r="N241" s="12">
        <f t="shared" si="23"/>
        <v>20000000</v>
      </c>
    </row>
    <row r="242" spans="2:14" x14ac:dyDescent="0.25">
      <c r="B242" s="4">
        <v>21</v>
      </c>
      <c r="C242" s="4" t="s">
        <v>24</v>
      </c>
      <c r="D242" s="4" t="s">
        <v>28</v>
      </c>
      <c r="E242" s="4"/>
      <c r="F242" s="4">
        <v>0</v>
      </c>
      <c r="G242" s="4">
        <v>16</v>
      </c>
      <c r="H242" s="11">
        <f t="shared" si="20"/>
        <v>1936</v>
      </c>
      <c r="I242" s="5">
        <f t="shared" si="21"/>
        <v>0.4</v>
      </c>
      <c r="J242" s="12">
        <v>3100</v>
      </c>
      <c r="K242" s="13">
        <f t="shared" si="22"/>
        <v>6001600</v>
      </c>
      <c r="L242" s="12">
        <v>10000000</v>
      </c>
      <c r="M242" s="12">
        <v>10000000</v>
      </c>
      <c r="N242" s="12">
        <f t="shared" si="23"/>
        <v>4000000</v>
      </c>
    </row>
    <row r="243" spans="2:14" x14ac:dyDescent="0.25">
      <c r="B243" s="4">
        <v>22</v>
      </c>
      <c r="C243" s="4" t="s">
        <v>24</v>
      </c>
      <c r="D243" s="4" t="s">
        <v>29</v>
      </c>
      <c r="E243" s="4"/>
      <c r="F243" s="4">
        <v>2</v>
      </c>
      <c r="G243" s="4">
        <v>0</v>
      </c>
      <c r="H243" s="11">
        <f t="shared" si="20"/>
        <v>9680</v>
      </c>
      <c r="I243" s="5">
        <f t="shared" si="21"/>
        <v>2</v>
      </c>
      <c r="J243" s="12">
        <v>3100</v>
      </c>
      <c r="K243" s="13">
        <f t="shared" si="22"/>
        <v>30008000</v>
      </c>
      <c r="L243" s="12">
        <v>10000000</v>
      </c>
      <c r="M243" s="12">
        <v>10000000</v>
      </c>
      <c r="N243" s="12">
        <f t="shared" si="23"/>
        <v>20000000</v>
      </c>
    </row>
    <row r="244" spans="2:14" x14ac:dyDescent="0.25">
      <c r="B244" s="4">
        <v>23</v>
      </c>
      <c r="C244" s="4" t="s">
        <v>24</v>
      </c>
      <c r="D244" s="4" t="s">
        <v>30</v>
      </c>
      <c r="E244" s="4"/>
      <c r="F244" s="4">
        <v>0</v>
      </c>
      <c r="G244" s="4">
        <v>30</v>
      </c>
      <c r="H244" s="11">
        <f t="shared" si="20"/>
        <v>3630</v>
      </c>
      <c r="I244" s="5">
        <f t="shared" si="21"/>
        <v>0.75</v>
      </c>
      <c r="J244" s="12">
        <v>3100</v>
      </c>
      <c r="K244" s="13">
        <f t="shared" si="22"/>
        <v>11253000</v>
      </c>
      <c r="L244" s="12">
        <v>10000000</v>
      </c>
      <c r="M244" s="12">
        <v>10000000</v>
      </c>
      <c r="N244" s="12">
        <f t="shared" si="23"/>
        <v>7500000</v>
      </c>
    </row>
    <row r="245" spans="2:14" x14ac:dyDescent="0.25">
      <c r="B245" s="4">
        <v>24</v>
      </c>
      <c r="C245" s="4" t="s">
        <v>24</v>
      </c>
      <c r="D245" s="4" t="s">
        <v>31</v>
      </c>
      <c r="E245" s="4"/>
      <c r="F245" s="4">
        <v>5</v>
      </c>
      <c r="G245" s="4">
        <v>38</v>
      </c>
      <c r="H245" s="11">
        <f t="shared" si="20"/>
        <v>28798</v>
      </c>
      <c r="I245" s="5">
        <f t="shared" si="21"/>
        <v>5.95</v>
      </c>
      <c r="J245" s="12">
        <v>3100</v>
      </c>
      <c r="K245" s="13">
        <f t="shared" si="22"/>
        <v>89273800</v>
      </c>
      <c r="L245" s="12">
        <v>10000000</v>
      </c>
      <c r="M245" s="12">
        <v>10000000</v>
      </c>
      <c r="N245" s="12">
        <f t="shared" si="23"/>
        <v>59500000</v>
      </c>
    </row>
    <row r="246" spans="2:14" x14ac:dyDescent="0.25">
      <c r="B246" s="4">
        <v>25</v>
      </c>
      <c r="C246" s="4" t="s">
        <v>24</v>
      </c>
      <c r="D246" s="4" t="s">
        <v>32</v>
      </c>
      <c r="E246" s="4"/>
      <c r="F246" s="4">
        <v>0</v>
      </c>
      <c r="G246" s="4">
        <v>14</v>
      </c>
      <c r="H246" s="11">
        <f t="shared" si="20"/>
        <v>1694</v>
      </c>
      <c r="I246" s="5">
        <f t="shared" si="21"/>
        <v>0.35</v>
      </c>
      <c r="J246" s="12">
        <v>3100</v>
      </c>
      <c r="K246" s="13">
        <f t="shared" si="22"/>
        <v>5251400</v>
      </c>
      <c r="L246" s="12">
        <v>10000000</v>
      </c>
      <c r="M246" s="12">
        <v>10000000</v>
      </c>
      <c r="N246" s="12">
        <f t="shared" si="23"/>
        <v>3500000</v>
      </c>
    </row>
    <row r="247" spans="2:14" x14ac:dyDescent="0.25">
      <c r="B247" s="4">
        <v>26</v>
      </c>
      <c r="C247" s="4" t="s">
        <v>24</v>
      </c>
      <c r="D247" s="4" t="s">
        <v>33</v>
      </c>
      <c r="E247" s="4"/>
      <c r="F247" s="4">
        <v>0</v>
      </c>
      <c r="G247" s="4">
        <v>14</v>
      </c>
      <c r="H247" s="11">
        <f t="shared" si="20"/>
        <v>1694</v>
      </c>
      <c r="I247" s="5">
        <f t="shared" si="21"/>
        <v>0.35</v>
      </c>
      <c r="J247" s="12">
        <v>3100</v>
      </c>
      <c r="K247" s="13">
        <f t="shared" si="22"/>
        <v>5251400</v>
      </c>
      <c r="L247" s="12">
        <v>10000000</v>
      </c>
      <c r="M247" s="12">
        <v>10000000</v>
      </c>
      <c r="N247" s="12">
        <f t="shared" si="23"/>
        <v>3500000</v>
      </c>
    </row>
    <row r="248" spans="2:14" x14ac:dyDescent="0.25">
      <c r="B248" s="4">
        <v>27</v>
      </c>
      <c r="C248" s="4" t="s">
        <v>24</v>
      </c>
      <c r="D248" s="4" t="s">
        <v>34</v>
      </c>
      <c r="E248" s="4"/>
      <c r="F248" s="4">
        <v>0</v>
      </c>
      <c r="G248" s="4">
        <v>20</v>
      </c>
      <c r="H248" s="11">
        <f t="shared" si="20"/>
        <v>2420</v>
      </c>
      <c r="I248" s="5">
        <f t="shared" si="21"/>
        <v>0.5</v>
      </c>
      <c r="J248" s="12">
        <v>3100</v>
      </c>
      <c r="K248" s="13">
        <f t="shared" si="22"/>
        <v>7502000</v>
      </c>
      <c r="L248" s="12">
        <v>10000000</v>
      </c>
      <c r="M248" s="12">
        <v>10000000</v>
      </c>
      <c r="N248" s="12">
        <f t="shared" si="23"/>
        <v>5000000</v>
      </c>
    </row>
    <row r="249" spans="2:14" x14ac:dyDescent="0.25">
      <c r="B249" s="4">
        <v>28</v>
      </c>
      <c r="C249" s="4" t="s">
        <v>24</v>
      </c>
      <c r="D249" s="4" t="s">
        <v>35</v>
      </c>
      <c r="E249" s="4"/>
      <c r="F249" s="4">
        <v>0</v>
      </c>
      <c r="G249" s="4">
        <v>25</v>
      </c>
      <c r="H249" s="11">
        <f t="shared" si="20"/>
        <v>3025</v>
      </c>
      <c r="I249" s="5">
        <f t="shared" si="21"/>
        <v>0.625</v>
      </c>
      <c r="J249" s="12">
        <v>3100</v>
      </c>
      <c r="K249" s="13">
        <f t="shared" si="22"/>
        <v>9377500</v>
      </c>
      <c r="L249" s="12">
        <v>10000000</v>
      </c>
      <c r="M249" s="12">
        <v>10000000</v>
      </c>
      <c r="N249" s="12">
        <f t="shared" si="23"/>
        <v>6250000</v>
      </c>
    </row>
    <row r="250" spans="2:14" x14ac:dyDescent="0.25">
      <c r="B250" s="4">
        <v>29</v>
      </c>
      <c r="C250" s="4" t="s">
        <v>24</v>
      </c>
      <c r="D250" s="4" t="s">
        <v>36</v>
      </c>
      <c r="E250" s="4"/>
      <c r="F250" s="4">
        <v>0</v>
      </c>
      <c r="G250" s="4">
        <v>9</v>
      </c>
      <c r="H250" s="11">
        <f t="shared" si="20"/>
        <v>1089</v>
      </c>
      <c r="I250" s="5">
        <f t="shared" si="21"/>
        <v>0.22500000000000001</v>
      </c>
      <c r="J250" s="12">
        <v>3100</v>
      </c>
      <c r="K250" s="13">
        <f t="shared" si="22"/>
        <v>3375900</v>
      </c>
      <c r="L250" s="12">
        <v>10000000</v>
      </c>
      <c r="M250" s="12">
        <v>10000000</v>
      </c>
      <c r="N250" s="12">
        <f t="shared" si="23"/>
        <v>2250000</v>
      </c>
    </row>
    <row r="251" spans="2:14" x14ac:dyDescent="0.25">
      <c r="B251" s="4">
        <v>30</v>
      </c>
      <c r="C251" s="4" t="s">
        <v>24</v>
      </c>
      <c r="D251" s="4" t="s">
        <v>33</v>
      </c>
      <c r="E251" s="4"/>
      <c r="F251" s="4">
        <v>0</v>
      </c>
      <c r="G251" s="4">
        <v>17</v>
      </c>
      <c r="H251" s="11">
        <f t="shared" si="20"/>
        <v>2057</v>
      </c>
      <c r="I251" s="5">
        <f t="shared" si="21"/>
        <v>0.42499999999999999</v>
      </c>
      <c r="J251" s="12">
        <v>3100</v>
      </c>
      <c r="K251" s="13">
        <f t="shared" si="22"/>
        <v>6376700</v>
      </c>
      <c r="L251" s="12">
        <v>10000000</v>
      </c>
      <c r="M251" s="12">
        <v>10000000</v>
      </c>
      <c r="N251" s="12">
        <f t="shared" si="23"/>
        <v>4250000</v>
      </c>
    </row>
    <row r="252" spans="2:14" x14ac:dyDescent="0.25">
      <c r="B252" s="4">
        <v>31</v>
      </c>
      <c r="C252" s="4" t="s">
        <v>24</v>
      </c>
      <c r="D252" s="4" t="s">
        <v>37</v>
      </c>
      <c r="E252" s="4"/>
      <c r="F252" s="4">
        <v>0</v>
      </c>
      <c r="G252" s="4">
        <v>9</v>
      </c>
      <c r="H252" s="11">
        <f t="shared" si="20"/>
        <v>1089</v>
      </c>
      <c r="I252" s="5">
        <f t="shared" si="21"/>
        <v>0.22500000000000001</v>
      </c>
      <c r="J252" s="12">
        <v>3100</v>
      </c>
      <c r="K252" s="13">
        <f t="shared" si="22"/>
        <v>3375900</v>
      </c>
      <c r="L252" s="12">
        <v>10000000</v>
      </c>
      <c r="M252" s="12">
        <v>10000000</v>
      </c>
      <c r="N252" s="12">
        <f t="shared" si="23"/>
        <v>2250000</v>
      </c>
    </row>
    <row r="253" spans="2:14" x14ac:dyDescent="0.25">
      <c r="B253" s="4">
        <v>32</v>
      </c>
      <c r="C253" s="4" t="s">
        <v>24</v>
      </c>
      <c r="D253" s="4" t="s">
        <v>38</v>
      </c>
      <c r="E253" s="4"/>
      <c r="F253" s="4">
        <v>0</v>
      </c>
      <c r="G253" s="4">
        <v>10</v>
      </c>
      <c r="H253" s="11">
        <f t="shared" si="20"/>
        <v>1210</v>
      </c>
      <c r="I253" s="5">
        <f t="shared" si="21"/>
        <v>0.25</v>
      </c>
      <c r="J253" s="12">
        <v>3100</v>
      </c>
      <c r="K253" s="13">
        <f t="shared" si="22"/>
        <v>3751000</v>
      </c>
      <c r="L253" s="12">
        <v>10000000</v>
      </c>
      <c r="M253" s="12">
        <v>10000000</v>
      </c>
      <c r="N253" s="12">
        <f t="shared" si="23"/>
        <v>2500000</v>
      </c>
    </row>
    <row r="254" spans="2:14" x14ac:dyDescent="0.25">
      <c r="B254" s="4">
        <v>33</v>
      </c>
      <c r="C254" s="4" t="s">
        <v>24</v>
      </c>
      <c r="D254" s="4" t="s">
        <v>39</v>
      </c>
      <c r="E254" s="4"/>
      <c r="F254" s="4">
        <v>0</v>
      </c>
      <c r="G254" s="4">
        <v>11</v>
      </c>
      <c r="H254" s="11">
        <f t="shared" si="20"/>
        <v>1331</v>
      </c>
      <c r="I254" s="5">
        <f t="shared" si="21"/>
        <v>0.27500000000000002</v>
      </c>
      <c r="J254" s="12">
        <v>3100</v>
      </c>
      <c r="K254" s="13">
        <f t="shared" si="22"/>
        <v>4126100</v>
      </c>
      <c r="L254" s="12">
        <v>10000000</v>
      </c>
      <c r="M254" s="12">
        <v>10000000</v>
      </c>
      <c r="N254" s="12">
        <f t="shared" si="23"/>
        <v>2750000</v>
      </c>
    </row>
    <row r="255" spans="2:14" x14ac:dyDescent="0.25">
      <c r="B255" s="4">
        <v>34</v>
      </c>
      <c r="C255" s="4" t="s">
        <v>24</v>
      </c>
      <c r="D255" s="4" t="s">
        <v>40</v>
      </c>
      <c r="E255" s="4"/>
      <c r="F255" s="4">
        <v>0</v>
      </c>
      <c r="G255" s="4">
        <v>3</v>
      </c>
      <c r="H255" s="11">
        <f t="shared" si="20"/>
        <v>363</v>
      </c>
      <c r="I255" s="5">
        <f t="shared" si="21"/>
        <v>7.4999999999999997E-2</v>
      </c>
      <c r="J255" s="12">
        <v>3100</v>
      </c>
      <c r="K255" s="13">
        <f t="shared" si="22"/>
        <v>1125300</v>
      </c>
      <c r="L255" s="12">
        <v>10000000</v>
      </c>
      <c r="M255" s="12">
        <v>10000000</v>
      </c>
      <c r="N255" s="12">
        <f t="shared" si="23"/>
        <v>750000</v>
      </c>
    </row>
    <row r="256" spans="2:14" x14ac:dyDescent="0.25">
      <c r="B256" s="4">
        <v>35</v>
      </c>
      <c r="C256" s="4" t="s">
        <v>24</v>
      </c>
      <c r="D256" s="4" t="s">
        <v>41</v>
      </c>
      <c r="E256" s="4"/>
      <c r="F256" s="4">
        <v>0</v>
      </c>
      <c r="G256" s="4">
        <v>22</v>
      </c>
      <c r="H256" s="11">
        <f t="shared" si="20"/>
        <v>2662</v>
      </c>
      <c r="I256" s="5">
        <f t="shared" si="21"/>
        <v>0.55000000000000004</v>
      </c>
      <c r="J256" s="12">
        <v>3100</v>
      </c>
      <c r="K256" s="13">
        <f t="shared" si="22"/>
        <v>8252200</v>
      </c>
      <c r="L256" s="12">
        <v>10000000</v>
      </c>
      <c r="M256" s="12">
        <v>10000000</v>
      </c>
      <c r="N256" s="12">
        <f t="shared" si="23"/>
        <v>5500000</v>
      </c>
    </row>
    <row r="257" spans="2:14" x14ac:dyDescent="0.25">
      <c r="B257" s="4">
        <v>36</v>
      </c>
      <c r="C257" s="4" t="s">
        <v>24</v>
      </c>
      <c r="D257" s="4" t="s">
        <v>42</v>
      </c>
      <c r="E257" s="4"/>
      <c r="F257" s="4">
        <v>1</v>
      </c>
      <c r="G257" s="4">
        <v>0</v>
      </c>
      <c r="H257" s="11">
        <f t="shared" si="20"/>
        <v>4840</v>
      </c>
      <c r="I257" s="5">
        <f t="shared" si="21"/>
        <v>1</v>
      </c>
      <c r="J257" s="12">
        <v>3100</v>
      </c>
      <c r="K257" s="13">
        <f t="shared" si="22"/>
        <v>15004000</v>
      </c>
      <c r="L257" s="12">
        <v>10000000</v>
      </c>
      <c r="M257" s="12">
        <v>10000000</v>
      </c>
      <c r="N257" s="12">
        <f t="shared" si="23"/>
        <v>10000000</v>
      </c>
    </row>
    <row r="258" spans="2:14" x14ac:dyDescent="0.25">
      <c r="B258" s="4">
        <v>37</v>
      </c>
      <c r="C258" s="4" t="s">
        <v>24</v>
      </c>
      <c r="D258" s="4" t="s">
        <v>43</v>
      </c>
      <c r="E258" s="4"/>
      <c r="F258" s="4">
        <v>0</v>
      </c>
      <c r="G258" s="4">
        <v>13</v>
      </c>
      <c r="H258" s="11">
        <f t="shared" si="20"/>
        <v>1573</v>
      </c>
      <c r="I258" s="5">
        <f t="shared" si="21"/>
        <v>0.32500000000000001</v>
      </c>
      <c r="J258" s="12">
        <v>3100</v>
      </c>
      <c r="K258" s="13">
        <f t="shared" si="22"/>
        <v>4876300</v>
      </c>
      <c r="L258" s="12">
        <v>10000000</v>
      </c>
      <c r="M258" s="12">
        <v>10000000</v>
      </c>
      <c r="N258" s="12">
        <f t="shared" si="23"/>
        <v>3250000</v>
      </c>
    </row>
    <row r="259" spans="2:14" x14ac:dyDescent="0.25">
      <c r="B259" s="4">
        <v>38</v>
      </c>
      <c r="C259" s="4" t="s">
        <v>24</v>
      </c>
      <c r="D259" s="4" t="s">
        <v>44</v>
      </c>
      <c r="E259" s="4"/>
      <c r="F259" s="4">
        <v>0</v>
      </c>
      <c r="G259" s="4">
        <v>14</v>
      </c>
      <c r="H259" s="11">
        <f t="shared" si="20"/>
        <v>1694</v>
      </c>
      <c r="I259" s="5">
        <f t="shared" si="21"/>
        <v>0.35</v>
      </c>
      <c r="J259" s="12">
        <v>3100</v>
      </c>
      <c r="K259" s="13">
        <f t="shared" si="22"/>
        <v>5251400</v>
      </c>
      <c r="L259" s="12">
        <v>10000000</v>
      </c>
      <c r="M259" s="12">
        <v>10000000</v>
      </c>
      <c r="N259" s="12">
        <f t="shared" si="23"/>
        <v>3500000</v>
      </c>
    </row>
    <row r="260" spans="2:14" x14ac:dyDescent="0.25">
      <c r="B260" s="4">
        <v>39</v>
      </c>
      <c r="C260" s="4" t="s">
        <v>24</v>
      </c>
      <c r="D260" s="4" t="s">
        <v>45</v>
      </c>
      <c r="E260" s="4"/>
      <c r="F260" s="4">
        <v>0</v>
      </c>
      <c r="G260" s="4">
        <v>7</v>
      </c>
      <c r="H260" s="11">
        <f t="shared" si="20"/>
        <v>847</v>
      </c>
      <c r="I260" s="5">
        <f t="shared" si="21"/>
        <v>0.17499999999999999</v>
      </c>
      <c r="J260" s="12">
        <v>3100</v>
      </c>
      <c r="K260" s="13">
        <f t="shared" si="22"/>
        <v>2625700</v>
      </c>
      <c r="L260" s="12">
        <v>10000000</v>
      </c>
      <c r="M260" s="12">
        <v>10000000</v>
      </c>
      <c r="N260" s="12">
        <f t="shared" si="23"/>
        <v>1750000</v>
      </c>
    </row>
    <row r="261" spans="2:14" x14ac:dyDescent="0.25">
      <c r="B261" s="4">
        <v>40</v>
      </c>
      <c r="C261" s="4" t="s">
        <v>24</v>
      </c>
      <c r="D261" s="4" t="s">
        <v>46</v>
      </c>
      <c r="E261" s="4"/>
      <c r="F261" s="4">
        <v>0</v>
      </c>
      <c r="G261" s="4">
        <v>28</v>
      </c>
      <c r="H261" s="11">
        <f t="shared" si="20"/>
        <v>3388</v>
      </c>
      <c r="I261" s="5">
        <f t="shared" si="21"/>
        <v>0.7</v>
      </c>
      <c r="J261" s="12">
        <v>3100</v>
      </c>
      <c r="K261" s="13">
        <f t="shared" si="22"/>
        <v>10502800</v>
      </c>
      <c r="L261" s="12">
        <v>10000000</v>
      </c>
      <c r="M261" s="12">
        <v>10000000</v>
      </c>
      <c r="N261" s="12">
        <f t="shared" si="23"/>
        <v>7000000</v>
      </c>
    </row>
    <row r="262" spans="2:14" x14ac:dyDescent="0.25">
      <c r="B262" s="4">
        <v>41</v>
      </c>
      <c r="C262" s="4" t="s">
        <v>24</v>
      </c>
      <c r="D262" s="4" t="s">
        <v>47</v>
      </c>
      <c r="E262" s="4"/>
      <c r="F262" s="4">
        <v>0</v>
      </c>
      <c r="G262" s="4">
        <v>10</v>
      </c>
      <c r="H262" s="11">
        <f t="shared" si="20"/>
        <v>1210</v>
      </c>
      <c r="I262" s="5">
        <f t="shared" si="21"/>
        <v>0.25</v>
      </c>
      <c r="J262" s="12">
        <v>3100</v>
      </c>
      <c r="K262" s="13">
        <f t="shared" si="22"/>
        <v>3751000</v>
      </c>
      <c r="L262" s="12">
        <v>10000000</v>
      </c>
      <c r="M262" s="12">
        <v>10000000</v>
      </c>
      <c r="N262" s="12">
        <f t="shared" si="23"/>
        <v>2500000</v>
      </c>
    </row>
    <row r="263" spans="2:14" x14ac:dyDescent="0.25">
      <c r="B263" s="4">
        <v>42</v>
      </c>
      <c r="C263" s="4" t="s">
        <v>24</v>
      </c>
      <c r="D263" s="4" t="s">
        <v>48</v>
      </c>
      <c r="E263" s="4"/>
      <c r="F263" s="4">
        <v>1</v>
      </c>
      <c r="G263" s="4">
        <v>0</v>
      </c>
      <c r="H263" s="11">
        <f t="shared" si="20"/>
        <v>4840</v>
      </c>
      <c r="I263" s="5">
        <f t="shared" si="21"/>
        <v>1</v>
      </c>
      <c r="J263" s="12">
        <v>3100</v>
      </c>
      <c r="K263" s="13">
        <f t="shared" si="22"/>
        <v>15004000</v>
      </c>
      <c r="L263" s="12">
        <v>10000000</v>
      </c>
      <c r="M263" s="12">
        <v>10000000</v>
      </c>
      <c r="N263" s="12">
        <f t="shared" si="23"/>
        <v>10000000</v>
      </c>
    </row>
    <row r="264" spans="2:14" x14ac:dyDescent="0.25">
      <c r="B264" s="4">
        <v>43</v>
      </c>
      <c r="C264" s="4" t="s">
        <v>24</v>
      </c>
      <c r="D264" s="4" t="s">
        <v>49</v>
      </c>
      <c r="E264" s="4"/>
      <c r="F264" s="4">
        <v>0</v>
      </c>
      <c r="G264" s="4">
        <v>10</v>
      </c>
      <c r="H264" s="11">
        <f t="shared" si="20"/>
        <v>1210</v>
      </c>
      <c r="I264" s="5">
        <f t="shared" si="21"/>
        <v>0.25</v>
      </c>
      <c r="J264" s="12">
        <v>3100</v>
      </c>
      <c r="K264" s="13">
        <f t="shared" si="22"/>
        <v>3751000</v>
      </c>
      <c r="L264" s="12">
        <v>10000000</v>
      </c>
      <c r="M264" s="12">
        <v>10000000</v>
      </c>
      <c r="N264" s="12">
        <f t="shared" si="23"/>
        <v>2500000</v>
      </c>
    </row>
    <row r="265" spans="2:14" x14ac:dyDescent="0.25">
      <c r="B265" s="4">
        <v>44</v>
      </c>
      <c r="C265" s="4" t="s">
        <v>24</v>
      </c>
      <c r="D265" s="4" t="s">
        <v>50</v>
      </c>
      <c r="E265" s="4"/>
      <c r="F265" s="4">
        <v>0</v>
      </c>
      <c r="G265" s="4">
        <v>11</v>
      </c>
      <c r="H265" s="11">
        <f t="shared" si="20"/>
        <v>1331</v>
      </c>
      <c r="I265" s="5">
        <f t="shared" si="21"/>
        <v>0.27500000000000002</v>
      </c>
      <c r="J265" s="12">
        <v>3100</v>
      </c>
      <c r="K265" s="13">
        <f t="shared" si="22"/>
        <v>4126100</v>
      </c>
      <c r="L265" s="12">
        <v>10000000</v>
      </c>
      <c r="M265" s="12">
        <v>10000000</v>
      </c>
      <c r="N265" s="12">
        <f t="shared" si="23"/>
        <v>2750000</v>
      </c>
    </row>
    <row r="266" spans="2:14" x14ac:dyDescent="0.25">
      <c r="B266" s="4">
        <v>45</v>
      </c>
      <c r="C266" s="4" t="s">
        <v>24</v>
      </c>
      <c r="D266" s="4" t="s">
        <v>51</v>
      </c>
      <c r="E266" s="4"/>
      <c r="F266" s="4">
        <v>0</v>
      </c>
      <c r="G266" s="4">
        <v>3</v>
      </c>
      <c r="H266" s="11">
        <f t="shared" si="20"/>
        <v>363</v>
      </c>
      <c r="I266" s="5">
        <f t="shared" si="21"/>
        <v>7.4999999999999997E-2</v>
      </c>
      <c r="J266" s="12">
        <v>3100</v>
      </c>
      <c r="K266" s="13">
        <f t="shared" si="22"/>
        <v>1125300</v>
      </c>
      <c r="L266" s="12">
        <v>10000000</v>
      </c>
      <c r="M266" s="12">
        <v>10000000</v>
      </c>
      <c r="N266" s="12">
        <f t="shared" si="23"/>
        <v>750000</v>
      </c>
    </row>
    <row r="267" spans="2:14" x14ac:dyDescent="0.25">
      <c r="B267" s="4">
        <v>46</v>
      </c>
      <c r="C267" s="4" t="s">
        <v>24</v>
      </c>
      <c r="D267" s="4" t="s">
        <v>52</v>
      </c>
      <c r="E267" s="4"/>
      <c r="F267" s="4">
        <v>0</v>
      </c>
      <c r="G267" s="4">
        <v>14</v>
      </c>
      <c r="H267" s="11">
        <f t="shared" si="20"/>
        <v>1694</v>
      </c>
      <c r="I267" s="5">
        <f t="shared" si="21"/>
        <v>0.35</v>
      </c>
      <c r="J267" s="12">
        <v>3100</v>
      </c>
      <c r="K267" s="13">
        <f t="shared" si="22"/>
        <v>5251400</v>
      </c>
      <c r="L267" s="12">
        <v>10000000</v>
      </c>
      <c r="M267" s="12">
        <v>10000000</v>
      </c>
      <c r="N267" s="12">
        <f t="shared" si="23"/>
        <v>3500000</v>
      </c>
    </row>
    <row r="268" spans="2:14" x14ac:dyDescent="0.25">
      <c r="B268" s="4">
        <v>47</v>
      </c>
      <c r="C268" s="4" t="s">
        <v>24</v>
      </c>
      <c r="D268" s="4" t="s">
        <v>53</v>
      </c>
      <c r="E268" s="4"/>
      <c r="F268" s="4">
        <v>0</v>
      </c>
      <c r="G268" s="4">
        <v>10</v>
      </c>
      <c r="H268" s="11">
        <f t="shared" si="20"/>
        <v>1210</v>
      </c>
      <c r="I268" s="5">
        <f t="shared" si="21"/>
        <v>0.25</v>
      </c>
      <c r="J268" s="12">
        <v>3100</v>
      </c>
      <c r="K268" s="13">
        <f t="shared" si="22"/>
        <v>3751000</v>
      </c>
      <c r="L268" s="12">
        <v>10000000</v>
      </c>
      <c r="M268" s="12">
        <v>10000000</v>
      </c>
      <c r="N268" s="12">
        <f t="shared" si="23"/>
        <v>2500000</v>
      </c>
    </row>
    <row r="269" spans="2:14" x14ac:dyDescent="0.25">
      <c r="B269" s="4">
        <v>48</v>
      </c>
      <c r="C269" s="4" t="s">
        <v>24</v>
      </c>
      <c r="D269" s="4" t="s">
        <v>54</v>
      </c>
      <c r="E269" s="4"/>
      <c r="F269" s="4">
        <v>0</v>
      </c>
      <c r="G269" s="4">
        <v>32</v>
      </c>
      <c r="H269" s="11">
        <f t="shared" si="20"/>
        <v>3872</v>
      </c>
      <c r="I269" s="5">
        <f t="shared" si="21"/>
        <v>0.8</v>
      </c>
      <c r="J269" s="12">
        <v>3100</v>
      </c>
      <c r="K269" s="13">
        <f t="shared" si="22"/>
        <v>12003200</v>
      </c>
      <c r="L269" s="12">
        <v>10000000</v>
      </c>
      <c r="M269" s="12">
        <v>10000000</v>
      </c>
      <c r="N269" s="12">
        <f t="shared" si="23"/>
        <v>8000000</v>
      </c>
    </row>
    <row r="270" spans="2:14" x14ac:dyDescent="0.25">
      <c r="B270" s="4">
        <v>49</v>
      </c>
      <c r="C270" s="4" t="s">
        <v>24</v>
      </c>
      <c r="D270" s="4" t="s">
        <v>55</v>
      </c>
      <c r="E270" s="4"/>
      <c r="F270" s="4">
        <v>1</v>
      </c>
      <c r="G270" s="4">
        <v>2</v>
      </c>
      <c r="H270" s="11">
        <f t="shared" si="20"/>
        <v>5082</v>
      </c>
      <c r="I270" s="5">
        <f t="shared" si="21"/>
        <v>1.05</v>
      </c>
      <c r="J270" s="12">
        <v>3100</v>
      </c>
      <c r="K270" s="13">
        <f t="shared" si="22"/>
        <v>15754200</v>
      </c>
      <c r="L270" s="12">
        <v>10000000</v>
      </c>
      <c r="M270" s="12">
        <v>10000000</v>
      </c>
      <c r="N270" s="12">
        <f t="shared" si="23"/>
        <v>10500000</v>
      </c>
    </row>
    <row r="271" spans="2:14" x14ac:dyDescent="0.25">
      <c r="B271" s="4">
        <v>50</v>
      </c>
      <c r="C271" s="4" t="s">
        <v>24</v>
      </c>
      <c r="D271" s="4" t="s">
        <v>56</v>
      </c>
      <c r="E271" s="4"/>
      <c r="F271" s="4">
        <v>0</v>
      </c>
      <c r="G271" s="4">
        <v>32</v>
      </c>
      <c r="H271" s="11">
        <f t="shared" si="20"/>
        <v>3872</v>
      </c>
      <c r="I271" s="5">
        <f t="shared" si="21"/>
        <v>0.8</v>
      </c>
      <c r="J271" s="12">
        <v>3100</v>
      </c>
      <c r="K271" s="13">
        <f t="shared" si="22"/>
        <v>12003200</v>
      </c>
      <c r="L271" s="12">
        <v>10000000</v>
      </c>
      <c r="M271" s="12">
        <v>10000000</v>
      </c>
      <c r="N271" s="12">
        <f t="shared" si="23"/>
        <v>8000000</v>
      </c>
    </row>
    <row r="272" spans="2:14" x14ac:dyDescent="0.25">
      <c r="B272" s="4">
        <v>51</v>
      </c>
      <c r="C272" s="4" t="s">
        <v>24</v>
      </c>
      <c r="D272" s="4" t="s">
        <v>57</v>
      </c>
      <c r="E272" s="4"/>
      <c r="F272" s="4">
        <v>0</v>
      </c>
      <c r="G272" s="4">
        <v>36</v>
      </c>
      <c r="H272" s="11">
        <f t="shared" si="20"/>
        <v>4356</v>
      </c>
      <c r="I272" s="5">
        <f t="shared" si="21"/>
        <v>0.9</v>
      </c>
      <c r="J272" s="12">
        <v>3100</v>
      </c>
      <c r="K272" s="13">
        <f t="shared" si="22"/>
        <v>13503600</v>
      </c>
      <c r="L272" s="12">
        <v>10000000</v>
      </c>
      <c r="M272" s="12">
        <v>10000000</v>
      </c>
      <c r="N272" s="12">
        <f t="shared" si="23"/>
        <v>9000000</v>
      </c>
    </row>
    <row r="273" spans="2:14" x14ac:dyDescent="0.25">
      <c r="B273" s="4">
        <v>52</v>
      </c>
      <c r="C273" s="4" t="s">
        <v>24</v>
      </c>
      <c r="D273" s="4">
        <v>133</v>
      </c>
      <c r="E273" s="4"/>
      <c r="F273" s="4">
        <v>1</v>
      </c>
      <c r="G273" s="4">
        <v>33</v>
      </c>
      <c r="H273" s="11">
        <f t="shared" si="20"/>
        <v>8833</v>
      </c>
      <c r="I273" s="5">
        <f t="shared" si="21"/>
        <v>1.825</v>
      </c>
      <c r="J273" s="12">
        <v>3100</v>
      </c>
      <c r="K273" s="13">
        <f t="shared" si="22"/>
        <v>27382300</v>
      </c>
      <c r="L273" s="12">
        <v>10000000</v>
      </c>
      <c r="M273" s="12">
        <v>10000000</v>
      </c>
      <c r="N273" s="12">
        <f t="shared" si="23"/>
        <v>18250000</v>
      </c>
    </row>
    <row r="274" spans="2:14" x14ac:dyDescent="0.25">
      <c r="B274" s="4">
        <v>53</v>
      </c>
      <c r="C274" s="4" t="s">
        <v>24</v>
      </c>
      <c r="D274" s="4" t="s">
        <v>58</v>
      </c>
      <c r="E274" s="4"/>
      <c r="F274" s="4">
        <v>3</v>
      </c>
      <c r="G274" s="4">
        <v>20</v>
      </c>
      <c r="H274" s="11">
        <f t="shared" si="20"/>
        <v>16940</v>
      </c>
      <c r="I274" s="5">
        <f t="shared" si="21"/>
        <v>3.5</v>
      </c>
      <c r="J274" s="12">
        <v>3100</v>
      </c>
      <c r="K274" s="13">
        <f t="shared" si="22"/>
        <v>52514000</v>
      </c>
      <c r="L274" s="12">
        <v>10000000</v>
      </c>
      <c r="M274" s="12">
        <v>10000000</v>
      </c>
      <c r="N274" s="12">
        <f t="shared" si="23"/>
        <v>35000000</v>
      </c>
    </row>
    <row r="275" spans="2:14" x14ac:dyDescent="0.25">
      <c r="B275" s="4">
        <v>54</v>
      </c>
      <c r="C275" s="4" t="s">
        <v>24</v>
      </c>
      <c r="D275" s="4" t="s">
        <v>59</v>
      </c>
      <c r="E275" s="4"/>
      <c r="F275" s="4">
        <v>4</v>
      </c>
      <c r="G275" s="4">
        <v>20</v>
      </c>
      <c r="H275" s="11">
        <f t="shared" si="20"/>
        <v>21780</v>
      </c>
      <c r="I275" s="5">
        <f t="shared" si="21"/>
        <v>4.5</v>
      </c>
      <c r="J275" s="12">
        <v>3100</v>
      </c>
      <c r="K275" s="13">
        <f t="shared" si="22"/>
        <v>67518000</v>
      </c>
      <c r="L275" s="12">
        <v>10000000</v>
      </c>
      <c r="M275" s="12">
        <v>10000000</v>
      </c>
      <c r="N275" s="12">
        <f t="shared" si="23"/>
        <v>45000000</v>
      </c>
    </row>
    <row r="276" spans="2:14" x14ac:dyDescent="0.25">
      <c r="B276" s="4">
        <v>55</v>
      </c>
      <c r="C276" s="4" t="s">
        <v>24</v>
      </c>
      <c r="D276" s="4" t="s">
        <v>60</v>
      </c>
      <c r="E276" s="4"/>
      <c r="F276" s="4">
        <v>1</v>
      </c>
      <c r="G276" s="4">
        <v>20</v>
      </c>
      <c r="H276" s="11">
        <f t="shared" si="20"/>
        <v>7260</v>
      </c>
      <c r="I276" s="5">
        <f t="shared" si="21"/>
        <v>1.5</v>
      </c>
      <c r="J276" s="12">
        <v>3100</v>
      </c>
      <c r="K276" s="13">
        <f t="shared" si="22"/>
        <v>22506000</v>
      </c>
      <c r="L276" s="12">
        <v>10000000</v>
      </c>
      <c r="M276" s="12">
        <v>10000000</v>
      </c>
      <c r="N276" s="12">
        <f t="shared" si="23"/>
        <v>15000000</v>
      </c>
    </row>
    <row r="277" spans="2:14" x14ac:dyDescent="0.25">
      <c r="B277" s="4">
        <v>56</v>
      </c>
      <c r="C277" s="4" t="s">
        <v>24</v>
      </c>
      <c r="D277" s="4" t="s">
        <v>61</v>
      </c>
      <c r="E277" s="4"/>
      <c r="F277" s="4">
        <v>0</v>
      </c>
      <c r="G277" s="4">
        <v>14</v>
      </c>
      <c r="H277" s="11">
        <f t="shared" si="20"/>
        <v>1694</v>
      </c>
      <c r="I277" s="5">
        <f t="shared" si="21"/>
        <v>0.35</v>
      </c>
      <c r="J277" s="12">
        <v>3100</v>
      </c>
      <c r="K277" s="13">
        <f t="shared" si="22"/>
        <v>5251400</v>
      </c>
      <c r="L277" s="12">
        <v>10000000</v>
      </c>
      <c r="M277" s="12">
        <v>10000000</v>
      </c>
      <c r="N277" s="12">
        <f t="shared" si="23"/>
        <v>3500000</v>
      </c>
    </row>
    <row r="278" spans="2:14" x14ac:dyDescent="0.25">
      <c r="B278" s="4">
        <v>57</v>
      </c>
      <c r="C278" s="4" t="s">
        <v>24</v>
      </c>
      <c r="D278" s="4" t="s">
        <v>62</v>
      </c>
      <c r="E278" s="4"/>
      <c r="F278" s="4">
        <v>0</v>
      </c>
      <c r="G278" s="4">
        <v>24</v>
      </c>
      <c r="H278" s="11">
        <f t="shared" si="20"/>
        <v>2904</v>
      </c>
      <c r="I278" s="5">
        <f t="shared" si="21"/>
        <v>0.6</v>
      </c>
      <c r="J278" s="12">
        <v>3100</v>
      </c>
      <c r="K278" s="13">
        <f t="shared" si="22"/>
        <v>9002400</v>
      </c>
      <c r="L278" s="12">
        <v>10000000</v>
      </c>
      <c r="M278" s="12">
        <v>10000000</v>
      </c>
      <c r="N278" s="12">
        <f t="shared" si="23"/>
        <v>6000000</v>
      </c>
    </row>
    <row r="279" spans="2:14" x14ac:dyDescent="0.25">
      <c r="B279" s="4">
        <v>58</v>
      </c>
      <c r="C279" s="4" t="s">
        <v>24</v>
      </c>
      <c r="D279" s="4" t="s">
        <v>66</v>
      </c>
      <c r="E279" s="4"/>
      <c r="F279" s="4">
        <v>0</v>
      </c>
      <c r="G279" s="4">
        <v>14</v>
      </c>
      <c r="H279" s="11">
        <f t="shared" si="20"/>
        <v>1694</v>
      </c>
      <c r="I279" s="5">
        <f t="shared" si="21"/>
        <v>0.35</v>
      </c>
      <c r="J279" s="12">
        <v>3100</v>
      </c>
      <c r="K279" s="13">
        <f t="shared" si="22"/>
        <v>5251400</v>
      </c>
      <c r="L279" s="12">
        <v>10000000</v>
      </c>
      <c r="M279" s="12">
        <v>10000000</v>
      </c>
      <c r="N279" s="12">
        <f t="shared" si="23"/>
        <v>3500000</v>
      </c>
    </row>
    <row r="280" spans="2:14" x14ac:dyDescent="0.25">
      <c r="B280" s="4">
        <v>59</v>
      </c>
      <c r="C280" s="4" t="s">
        <v>24</v>
      </c>
      <c r="D280" s="4" t="s">
        <v>67</v>
      </c>
      <c r="E280" s="4"/>
      <c r="F280" s="4">
        <v>0</v>
      </c>
      <c r="G280" s="4">
        <v>14</v>
      </c>
      <c r="H280" s="11">
        <f t="shared" si="20"/>
        <v>1694</v>
      </c>
      <c r="I280" s="5">
        <f t="shared" si="21"/>
        <v>0.35</v>
      </c>
      <c r="J280" s="12">
        <v>3100</v>
      </c>
      <c r="K280" s="13">
        <f t="shared" si="22"/>
        <v>5251400</v>
      </c>
      <c r="L280" s="12">
        <v>10000000</v>
      </c>
      <c r="M280" s="12">
        <v>10000000</v>
      </c>
      <c r="N280" s="12">
        <f t="shared" si="23"/>
        <v>3500000</v>
      </c>
    </row>
    <row r="281" spans="2:14" x14ac:dyDescent="0.25">
      <c r="B281" s="4">
        <v>60</v>
      </c>
      <c r="C281" s="4" t="s">
        <v>24</v>
      </c>
      <c r="D281" s="4" t="s">
        <v>68</v>
      </c>
      <c r="E281" s="4"/>
      <c r="F281" s="4">
        <v>0</v>
      </c>
      <c r="G281" s="4">
        <v>14</v>
      </c>
      <c r="H281" s="11">
        <f t="shared" si="20"/>
        <v>1694</v>
      </c>
      <c r="I281" s="5">
        <f t="shared" si="21"/>
        <v>0.35</v>
      </c>
      <c r="J281" s="12">
        <v>3100</v>
      </c>
      <c r="K281" s="13">
        <f t="shared" si="22"/>
        <v>5251400</v>
      </c>
      <c r="L281" s="12">
        <v>10000000</v>
      </c>
      <c r="M281" s="12">
        <v>10000000</v>
      </c>
      <c r="N281" s="12">
        <f t="shared" si="23"/>
        <v>3500000</v>
      </c>
    </row>
    <row r="282" spans="2:14" x14ac:dyDescent="0.25">
      <c r="B282" s="4">
        <v>61</v>
      </c>
      <c r="C282" s="4" t="s">
        <v>24</v>
      </c>
      <c r="D282" s="4" t="s">
        <v>69</v>
      </c>
      <c r="E282" s="4"/>
      <c r="F282" s="4">
        <v>0</v>
      </c>
      <c r="G282" s="4">
        <v>15</v>
      </c>
      <c r="H282" s="11">
        <f t="shared" si="20"/>
        <v>1815</v>
      </c>
      <c r="I282" s="5">
        <f t="shared" si="21"/>
        <v>0.375</v>
      </c>
      <c r="J282" s="12">
        <v>3100</v>
      </c>
      <c r="K282" s="13">
        <f t="shared" si="22"/>
        <v>5626500</v>
      </c>
      <c r="L282" s="12">
        <v>10000000</v>
      </c>
      <c r="M282" s="12">
        <v>10000000</v>
      </c>
      <c r="N282" s="12">
        <f t="shared" si="23"/>
        <v>3750000</v>
      </c>
    </row>
    <row r="283" spans="2:14" x14ac:dyDescent="0.25">
      <c r="B283" s="4">
        <v>62</v>
      </c>
      <c r="C283" s="4" t="s">
        <v>24</v>
      </c>
      <c r="D283" s="4" t="s">
        <v>70</v>
      </c>
      <c r="E283" s="4"/>
      <c r="F283" s="4">
        <v>0</v>
      </c>
      <c r="G283" s="4">
        <v>16</v>
      </c>
      <c r="H283" s="11">
        <f t="shared" si="20"/>
        <v>1936</v>
      </c>
      <c r="I283" s="5">
        <f t="shared" si="21"/>
        <v>0.4</v>
      </c>
      <c r="J283" s="12">
        <v>3100</v>
      </c>
      <c r="K283" s="13">
        <f t="shared" si="22"/>
        <v>6001600</v>
      </c>
      <c r="L283" s="12">
        <v>10000000</v>
      </c>
      <c r="M283" s="12">
        <v>10000000</v>
      </c>
      <c r="N283" s="12">
        <f t="shared" si="23"/>
        <v>4000000</v>
      </c>
    </row>
    <row r="284" spans="2:14" x14ac:dyDescent="0.25">
      <c r="B284" s="4">
        <v>63</v>
      </c>
      <c r="C284" s="4" t="s">
        <v>24</v>
      </c>
      <c r="D284" s="4" t="s">
        <v>71</v>
      </c>
      <c r="E284" s="4"/>
      <c r="F284" s="4">
        <v>4</v>
      </c>
      <c r="G284" s="4">
        <v>25</v>
      </c>
      <c r="H284" s="11">
        <f t="shared" si="20"/>
        <v>22385</v>
      </c>
      <c r="I284" s="5">
        <f t="shared" si="21"/>
        <v>4.625</v>
      </c>
      <c r="J284" s="12">
        <v>3100</v>
      </c>
      <c r="K284" s="13">
        <f t="shared" si="22"/>
        <v>69393500</v>
      </c>
      <c r="L284" s="12">
        <v>10000000</v>
      </c>
      <c r="M284" s="12">
        <v>10000000</v>
      </c>
      <c r="N284" s="12">
        <f t="shared" si="23"/>
        <v>46250000</v>
      </c>
    </row>
    <row r="285" spans="2:14" x14ac:dyDescent="0.25">
      <c r="B285" s="4">
        <v>64</v>
      </c>
      <c r="C285" s="4" t="s">
        <v>24</v>
      </c>
      <c r="D285" s="4" t="s">
        <v>72</v>
      </c>
      <c r="E285" s="4"/>
      <c r="F285" s="4">
        <v>3</v>
      </c>
      <c r="G285" s="4">
        <v>30</v>
      </c>
      <c r="H285" s="11">
        <f t="shared" si="20"/>
        <v>18150</v>
      </c>
      <c r="I285" s="5">
        <f t="shared" si="21"/>
        <v>3.75</v>
      </c>
      <c r="J285" s="12">
        <v>3100</v>
      </c>
      <c r="K285" s="13">
        <f t="shared" si="22"/>
        <v>56265000</v>
      </c>
      <c r="L285" s="12">
        <v>10000000</v>
      </c>
      <c r="M285" s="12">
        <v>10000000</v>
      </c>
      <c r="N285" s="12">
        <f t="shared" si="23"/>
        <v>37500000</v>
      </c>
    </row>
    <row r="286" spans="2:14" x14ac:dyDescent="0.25">
      <c r="B286" s="4">
        <v>65</v>
      </c>
      <c r="C286" s="4" t="s">
        <v>24</v>
      </c>
      <c r="D286" s="4" t="s">
        <v>73</v>
      </c>
      <c r="E286" s="4"/>
      <c r="F286" s="4">
        <v>5</v>
      </c>
      <c r="G286" s="4">
        <v>20</v>
      </c>
      <c r="H286" s="11">
        <f t="shared" ref="H286:H292" si="24">((F286*4840)+(G286*121))</f>
        <v>26620</v>
      </c>
      <c r="I286" s="5">
        <f t="shared" ref="I286:I292" si="25">H286/4840</f>
        <v>5.5</v>
      </c>
      <c r="J286" s="12">
        <v>3100</v>
      </c>
      <c r="K286" s="13">
        <f t="shared" ref="K286:K292" si="26">J286*H286</f>
        <v>82522000</v>
      </c>
      <c r="L286" s="12">
        <v>10000000</v>
      </c>
      <c r="M286" s="12">
        <v>10000000</v>
      </c>
      <c r="N286" s="12">
        <f t="shared" ref="N286:N292" si="27">L286*I286</f>
        <v>55000000</v>
      </c>
    </row>
    <row r="287" spans="2:14" x14ac:dyDescent="0.25">
      <c r="B287" s="4">
        <v>66</v>
      </c>
      <c r="C287" s="4" t="s">
        <v>24</v>
      </c>
      <c r="D287" s="4" t="s">
        <v>74</v>
      </c>
      <c r="E287" s="4"/>
      <c r="F287" s="4">
        <v>0</v>
      </c>
      <c r="G287" s="4">
        <v>4</v>
      </c>
      <c r="H287" s="11">
        <f t="shared" si="24"/>
        <v>484</v>
      </c>
      <c r="I287" s="5">
        <f t="shared" si="25"/>
        <v>0.1</v>
      </c>
      <c r="J287" s="12">
        <v>3100</v>
      </c>
      <c r="K287" s="13">
        <f t="shared" si="26"/>
        <v>1500400</v>
      </c>
      <c r="L287" s="12">
        <v>10000000</v>
      </c>
      <c r="M287" s="12">
        <v>10000000</v>
      </c>
      <c r="N287" s="12">
        <f t="shared" si="27"/>
        <v>1000000</v>
      </c>
    </row>
    <row r="288" spans="2:14" x14ac:dyDescent="0.25">
      <c r="B288" s="4">
        <v>67</v>
      </c>
      <c r="C288" s="4" t="s">
        <v>24</v>
      </c>
      <c r="D288" s="4">
        <v>117</v>
      </c>
      <c r="E288" s="4"/>
      <c r="F288" s="4">
        <v>0</v>
      </c>
      <c r="G288" s="4">
        <v>27</v>
      </c>
      <c r="H288" s="11">
        <f t="shared" si="24"/>
        <v>3267</v>
      </c>
      <c r="I288" s="5">
        <f t="shared" si="25"/>
        <v>0.67500000000000004</v>
      </c>
      <c r="J288" s="12">
        <v>3100</v>
      </c>
      <c r="K288" s="13">
        <f t="shared" si="26"/>
        <v>10127700</v>
      </c>
      <c r="L288" s="12">
        <v>10000000</v>
      </c>
      <c r="M288" s="12">
        <v>10000000</v>
      </c>
      <c r="N288" s="12">
        <f t="shared" si="27"/>
        <v>6750000</v>
      </c>
    </row>
    <row r="289" spans="2:14" x14ac:dyDescent="0.25">
      <c r="B289" s="4">
        <v>68</v>
      </c>
      <c r="C289" s="4" t="s">
        <v>24</v>
      </c>
      <c r="D289" s="4">
        <v>127</v>
      </c>
      <c r="E289" s="4" t="s">
        <v>16</v>
      </c>
      <c r="F289" s="4">
        <v>0</v>
      </c>
      <c r="G289" s="4">
        <v>10</v>
      </c>
      <c r="H289" s="11">
        <f t="shared" si="24"/>
        <v>1210</v>
      </c>
      <c r="I289" s="5">
        <f t="shared" si="25"/>
        <v>0.25</v>
      </c>
      <c r="J289" s="12">
        <v>3100</v>
      </c>
      <c r="K289" s="13">
        <f t="shared" si="26"/>
        <v>3751000</v>
      </c>
      <c r="L289" s="12">
        <v>10000000</v>
      </c>
      <c r="M289" s="12">
        <v>10000000</v>
      </c>
      <c r="N289" s="12">
        <f t="shared" si="27"/>
        <v>2500000</v>
      </c>
    </row>
    <row r="290" spans="2:14" x14ac:dyDescent="0.25">
      <c r="B290" s="4">
        <v>69</v>
      </c>
      <c r="C290" s="4" t="s">
        <v>24</v>
      </c>
      <c r="D290" s="4">
        <v>127</v>
      </c>
      <c r="E290" s="4" t="s">
        <v>17</v>
      </c>
      <c r="F290" s="4">
        <v>0</v>
      </c>
      <c r="G290" s="4">
        <v>10</v>
      </c>
      <c r="H290" s="11">
        <f t="shared" si="24"/>
        <v>1210</v>
      </c>
      <c r="I290" s="5">
        <f t="shared" si="25"/>
        <v>0.25</v>
      </c>
      <c r="J290" s="12">
        <v>3100</v>
      </c>
      <c r="K290" s="13">
        <f t="shared" si="26"/>
        <v>3751000</v>
      </c>
      <c r="L290" s="12">
        <v>10000000</v>
      </c>
      <c r="M290" s="12">
        <v>10000000</v>
      </c>
      <c r="N290" s="12">
        <f t="shared" si="27"/>
        <v>2500000</v>
      </c>
    </row>
    <row r="291" spans="2:14" x14ac:dyDescent="0.25">
      <c r="B291" s="4">
        <v>70</v>
      </c>
      <c r="C291" s="4" t="s">
        <v>24</v>
      </c>
      <c r="D291" s="4">
        <v>110</v>
      </c>
      <c r="E291" s="4"/>
      <c r="F291" s="4">
        <v>1</v>
      </c>
      <c r="G291" s="4">
        <v>16</v>
      </c>
      <c r="H291" s="11">
        <f t="shared" si="24"/>
        <v>6776</v>
      </c>
      <c r="I291" s="5">
        <f t="shared" si="25"/>
        <v>1.4</v>
      </c>
      <c r="J291" s="12">
        <v>3100</v>
      </c>
      <c r="K291" s="13">
        <f t="shared" si="26"/>
        <v>21005600</v>
      </c>
      <c r="L291" s="12">
        <v>10000000</v>
      </c>
      <c r="M291" s="12">
        <v>10000000</v>
      </c>
      <c r="N291" s="12">
        <f t="shared" si="27"/>
        <v>14000000</v>
      </c>
    </row>
    <row r="292" spans="2:14" x14ac:dyDescent="0.25">
      <c r="B292" s="4">
        <v>71</v>
      </c>
      <c r="C292" s="4" t="s">
        <v>24</v>
      </c>
      <c r="D292" s="4">
        <v>111</v>
      </c>
      <c r="E292" s="4"/>
      <c r="F292" s="4">
        <v>1</v>
      </c>
      <c r="G292" s="4">
        <v>3</v>
      </c>
      <c r="H292" s="11">
        <f t="shared" si="24"/>
        <v>5203</v>
      </c>
      <c r="I292" s="5">
        <f t="shared" si="25"/>
        <v>1.075</v>
      </c>
      <c r="J292" s="12">
        <v>3100</v>
      </c>
      <c r="K292" s="13">
        <f t="shared" si="26"/>
        <v>16129300</v>
      </c>
      <c r="L292" s="12">
        <v>10000000</v>
      </c>
      <c r="M292" s="12">
        <v>10000000</v>
      </c>
      <c r="N292" s="12">
        <f t="shared" si="27"/>
        <v>10750000</v>
      </c>
    </row>
    <row r="293" spans="2:14" ht="20.25" customHeight="1" x14ac:dyDescent="0.25">
      <c r="B293" s="50" t="s">
        <v>94</v>
      </c>
      <c r="C293" s="51"/>
      <c r="D293" s="51"/>
      <c r="E293" s="52"/>
      <c r="F293" s="14">
        <f>SUM(F222:F292)</f>
        <v>76</v>
      </c>
      <c r="G293" s="19">
        <f t="shared" ref="G293" si="28">SUM(G222:G292)</f>
        <v>1079</v>
      </c>
      <c r="H293" s="15">
        <f>SUM(H222:H292)</f>
        <v>498399</v>
      </c>
      <c r="I293" s="18">
        <f>SUM(I222:I292)</f>
        <v>102.97499999999997</v>
      </c>
      <c r="J293" s="14"/>
      <c r="K293" s="15">
        <f>SUM(K222:K292)</f>
        <v>1545036900</v>
      </c>
      <c r="L293" s="15"/>
      <c r="M293" s="15"/>
      <c r="N293" s="15">
        <f>SUM(N222:N292)</f>
        <v>1029750000</v>
      </c>
    </row>
    <row r="294" spans="2:14" x14ac:dyDescent="0.25">
      <c r="B294" s="59" t="s">
        <v>75</v>
      </c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1"/>
    </row>
    <row r="295" spans="2:14" ht="45" x14ac:dyDescent="0.25">
      <c r="B295" s="10" t="s">
        <v>1</v>
      </c>
      <c r="C295" s="10" t="s">
        <v>2</v>
      </c>
      <c r="D295" s="10" t="s">
        <v>3</v>
      </c>
      <c r="E295" s="10" t="s">
        <v>4</v>
      </c>
      <c r="F295" s="10" t="s">
        <v>86</v>
      </c>
      <c r="G295" s="10" t="s">
        <v>85</v>
      </c>
      <c r="H295" s="10" t="s">
        <v>87</v>
      </c>
      <c r="I295" s="10" t="s">
        <v>88</v>
      </c>
      <c r="J295" s="7" t="s">
        <v>84</v>
      </c>
      <c r="K295" s="7" t="s">
        <v>90</v>
      </c>
      <c r="L295" s="10" t="s">
        <v>91</v>
      </c>
      <c r="M295" s="7" t="s">
        <v>92</v>
      </c>
      <c r="N295" s="10" t="s">
        <v>93</v>
      </c>
    </row>
    <row r="296" spans="2:14" x14ac:dyDescent="0.25">
      <c r="B296" s="4">
        <v>1</v>
      </c>
      <c r="C296" s="4" t="s">
        <v>76</v>
      </c>
      <c r="D296" s="4" t="s">
        <v>77</v>
      </c>
      <c r="E296" s="4"/>
      <c r="F296" s="4">
        <v>2</v>
      </c>
      <c r="G296" s="4">
        <v>0</v>
      </c>
      <c r="H296" s="11">
        <f t="shared" ref="H296" si="29">((F296*4840)+(G296*121))</f>
        <v>9680</v>
      </c>
      <c r="I296" s="5">
        <f t="shared" ref="I296:I305" si="30">H296/4840</f>
        <v>2</v>
      </c>
      <c r="J296" s="12">
        <v>3100</v>
      </c>
      <c r="K296" s="13">
        <f t="shared" ref="K296" si="31">J296*H296</f>
        <v>30008000</v>
      </c>
      <c r="L296" s="12">
        <v>10000000</v>
      </c>
      <c r="M296" s="12">
        <v>10000000</v>
      </c>
      <c r="N296" s="12">
        <f t="shared" ref="N296" si="32">L296*I296</f>
        <v>20000000</v>
      </c>
    </row>
    <row r="297" spans="2:14" x14ac:dyDescent="0.25">
      <c r="B297" s="4">
        <v>2</v>
      </c>
      <c r="C297" s="4" t="s">
        <v>76</v>
      </c>
      <c r="D297" s="4" t="s">
        <v>78</v>
      </c>
      <c r="E297" s="4"/>
      <c r="F297" s="4">
        <v>4</v>
      </c>
      <c r="G297" s="4">
        <v>0</v>
      </c>
      <c r="H297" s="11">
        <f t="shared" ref="H297:H305" si="33">((F297*4840)+(G297*121))</f>
        <v>19360</v>
      </c>
      <c r="I297" s="5">
        <f t="shared" si="30"/>
        <v>4</v>
      </c>
      <c r="J297" s="12">
        <v>3100</v>
      </c>
      <c r="K297" s="13">
        <f t="shared" ref="K297:K305" si="34">J297*H297</f>
        <v>60016000</v>
      </c>
      <c r="L297" s="12">
        <v>10000000</v>
      </c>
      <c r="M297" s="12">
        <v>10000000</v>
      </c>
      <c r="N297" s="12">
        <f t="shared" ref="N297:N305" si="35">L297*I297</f>
        <v>40000000</v>
      </c>
    </row>
    <row r="298" spans="2:14" x14ac:dyDescent="0.25">
      <c r="B298" s="4">
        <v>3</v>
      </c>
      <c r="C298" s="4" t="s">
        <v>76</v>
      </c>
      <c r="D298" s="4" t="s">
        <v>79</v>
      </c>
      <c r="E298" s="4"/>
      <c r="F298" s="4">
        <v>6</v>
      </c>
      <c r="G298" s="4">
        <v>6</v>
      </c>
      <c r="H298" s="11">
        <f t="shared" si="33"/>
        <v>29766</v>
      </c>
      <c r="I298" s="5">
        <f t="shared" si="30"/>
        <v>6.15</v>
      </c>
      <c r="J298" s="12">
        <v>3100</v>
      </c>
      <c r="K298" s="13">
        <f t="shared" si="34"/>
        <v>92274600</v>
      </c>
      <c r="L298" s="12">
        <v>10000000</v>
      </c>
      <c r="M298" s="12">
        <v>10000000</v>
      </c>
      <c r="N298" s="12">
        <f t="shared" si="35"/>
        <v>61500000</v>
      </c>
    </row>
    <row r="299" spans="2:14" x14ac:dyDescent="0.25">
      <c r="B299" s="4">
        <v>4</v>
      </c>
      <c r="C299" s="4" t="s">
        <v>76</v>
      </c>
      <c r="D299" s="4" t="s">
        <v>80</v>
      </c>
      <c r="E299" s="4"/>
      <c r="F299" s="4">
        <v>4</v>
      </c>
      <c r="G299" s="4">
        <v>27</v>
      </c>
      <c r="H299" s="11">
        <f t="shared" si="33"/>
        <v>22627</v>
      </c>
      <c r="I299" s="5">
        <f t="shared" si="30"/>
        <v>4.6749999999999998</v>
      </c>
      <c r="J299" s="12">
        <v>3100</v>
      </c>
      <c r="K299" s="13">
        <f t="shared" si="34"/>
        <v>70143700</v>
      </c>
      <c r="L299" s="12">
        <v>10000000</v>
      </c>
      <c r="M299" s="12">
        <v>10000000</v>
      </c>
      <c r="N299" s="12">
        <f t="shared" si="35"/>
        <v>46750000</v>
      </c>
    </row>
    <row r="300" spans="2:14" x14ac:dyDescent="0.25">
      <c r="B300" s="4">
        <v>5</v>
      </c>
      <c r="C300" s="4" t="s">
        <v>76</v>
      </c>
      <c r="D300" s="4">
        <v>69</v>
      </c>
      <c r="E300" s="4"/>
      <c r="F300" s="4">
        <v>29</v>
      </c>
      <c r="G300" s="4">
        <v>11</v>
      </c>
      <c r="H300" s="11">
        <f t="shared" si="33"/>
        <v>141691</v>
      </c>
      <c r="I300" s="5">
        <f t="shared" si="30"/>
        <v>29.274999999999999</v>
      </c>
      <c r="J300" s="12">
        <v>3100</v>
      </c>
      <c r="K300" s="13">
        <f t="shared" si="34"/>
        <v>439242100</v>
      </c>
      <c r="L300" s="12">
        <v>10000000</v>
      </c>
      <c r="M300" s="12">
        <v>10000000</v>
      </c>
      <c r="N300" s="12">
        <f t="shared" si="35"/>
        <v>292750000</v>
      </c>
    </row>
    <row r="301" spans="2:14" x14ac:dyDescent="0.25">
      <c r="B301" s="4">
        <v>6</v>
      </c>
      <c r="C301" s="4" t="s">
        <v>76</v>
      </c>
      <c r="D301" s="4">
        <v>70</v>
      </c>
      <c r="E301" s="4"/>
      <c r="F301" s="4">
        <v>5</v>
      </c>
      <c r="G301" s="4">
        <v>37</v>
      </c>
      <c r="H301" s="11">
        <f t="shared" si="33"/>
        <v>28677</v>
      </c>
      <c r="I301" s="5">
        <f t="shared" si="30"/>
        <v>5.9249999999999998</v>
      </c>
      <c r="J301" s="12">
        <v>3100</v>
      </c>
      <c r="K301" s="13">
        <f t="shared" si="34"/>
        <v>88898700</v>
      </c>
      <c r="L301" s="12">
        <v>10000000</v>
      </c>
      <c r="M301" s="12">
        <v>10000000</v>
      </c>
      <c r="N301" s="12">
        <f t="shared" si="35"/>
        <v>59250000</v>
      </c>
    </row>
    <row r="302" spans="2:14" x14ac:dyDescent="0.25">
      <c r="B302" s="4">
        <v>7</v>
      </c>
      <c r="C302" s="4" t="s">
        <v>76</v>
      </c>
      <c r="D302" s="4" t="s">
        <v>81</v>
      </c>
      <c r="E302" s="4"/>
      <c r="F302" s="4">
        <v>5</v>
      </c>
      <c r="G302" s="4">
        <v>10</v>
      </c>
      <c r="H302" s="11">
        <f t="shared" si="33"/>
        <v>25410</v>
      </c>
      <c r="I302" s="5">
        <f t="shared" si="30"/>
        <v>5.25</v>
      </c>
      <c r="J302" s="12">
        <v>3100</v>
      </c>
      <c r="K302" s="13">
        <f t="shared" si="34"/>
        <v>78771000</v>
      </c>
      <c r="L302" s="12">
        <v>10000000</v>
      </c>
      <c r="M302" s="12">
        <v>10000000</v>
      </c>
      <c r="N302" s="12">
        <f t="shared" si="35"/>
        <v>52500000</v>
      </c>
    </row>
    <row r="303" spans="2:14" x14ac:dyDescent="0.25">
      <c r="B303" s="4">
        <v>8</v>
      </c>
      <c r="C303" s="4" t="s">
        <v>76</v>
      </c>
      <c r="D303" s="4" t="s">
        <v>82</v>
      </c>
      <c r="E303" s="4"/>
      <c r="F303" s="4">
        <v>5</v>
      </c>
      <c r="G303" s="4">
        <v>0</v>
      </c>
      <c r="H303" s="11">
        <f t="shared" si="33"/>
        <v>24200</v>
      </c>
      <c r="I303" s="5">
        <f t="shared" si="30"/>
        <v>5</v>
      </c>
      <c r="J303" s="12">
        <v>3100</v>
      </c>
      <c r="K303" s="13">
        <f t="shared" si="34"/>
        <v>75020000</v>
      </c>
      <c r="L303" s="12">
        <v>10000000</v>
      </c>
      <c r="M303" s="12">
        <v>10000000</v>
      </c>
      <c r="N303" s="12">
        <f t="shared" si="35"/>
        <v>50000000</v>
      </c>
    </row>
    <row r="304" spans="2:14" x14ac:dyDescent="0.25">
      <c r="B304" s="4">
        <v>9</v>
      </c>
      <c r="C304" s="4" t="s">
        <v>76</v>
      </c>
      <c r="D304" s="4">
        <v>72</v>
      </c>
      <c r="E304" s="4"/>
      <c r="F304" s="4">
        <v>3</v>
      </c>
      <c r="G304" s="4">
        <v>32</v>
      </c>
      <c r="H304" s="11">
        <f t="shared" si="33"/>
        <v>18392</v>
      </c>
      <c r="I304" s="5">
        <f t="shared" si="30"/>
        <v>3.8</v>
      </c>
      <c r="J304" s="12">
        <v>3100</v>
      </c>
      <c r="K304" s="13">
        <f t="shared" si="34"/>
        <v>57015200</v>
      </c>
      <c r="L304" s="12">
        <v>10000000</v>
      </c>
      <c r="M304" s="12">
        <v>10000000</v>
      </c>
      <c r="N304" s="12">
        <f t="shared" si="35"/>
        <v>38000000</v>
      </c>
    </row>
    <row r="305" spans="2:14" x14ac:dyDescent="0.25">
      <c r="B305" s="4">
        <v>10</v>
      </c>
      <c r="C305" s="4" t="s">
        <v>76</v>
      </c>
      <c r="D305" s="4" t="s">
        <v>83</v>
      </c>
      <c r="E305" s="4"/>
      <c r="F305" s="4">
        <v>1</v>
      </c>
      <c r="G305" s="4">
        <v>32</v>
      </c>
      <c r="H305" s="11">
        <f t="shared" si="33"/>
        <v>8712</v>
      </c>
      <c r="I305" s="5">
        <f t="shared" si="30"/>
        <v>1.8</v>
      </c>
      <c r="J305" s="12">
        <v>3100</v>
      </c>
      <c r="K305" s="13">
        <f t="shared" si="34"/>
        <v>27007200</v>
      </c>
      <c r="L305" s="12">
        <v>10000000</v>
      </c>
      <c r="M305" s="12">
        <v>10000000</v>
      </c>
      <c r="N305" s="12">
        <f t="shared" si="35"/>
        <v>18000000</v>
      </c>
    </row>
    <row r="306" spans="2:14" ht="20.25" customHeight="1" x14ac:dyDescent="0.25">
      <c r="B306" s="50" t="s">
        <v>94</v>
      </c>
      <c r="C306" s="51"/>
      <c r="D306" s="51"/>
      <c r="E306" s="52"/>
      <c r="F306" s="14">
        <f>SUM(F296:F305)</f>
        <v>64</v>
      </c>
      <c r="G306" s="14">
        <f>SUM(G296:G305)</f>
        <v>155</v>
      </c>
      <c r="H306" s="19">
        <f>SUM(H296:H305)</f>
        <v>328515</v>
      </c>
      <c r="I306" s="19">
        <f>SUM(I296:I305)</f>
        <v>67.874999999999986</v>
      </c>
      <c r="J306" s="19"/>
      <c r="K306" s="19">
        <f>SUM(K296:K305)</f>
        <v>1018396500</v>
      </c>
      <c r="L306" s="19"/>
      <c r="M306" s="19"/>
      <c r="N306" s="19">
        <f>SUM(N296:N305)</f>
        <v>678750000</v>
      </c>
    </row>
    <row r="307" spans="2:14" ht="23.25" customHeight="1" x14ac:dyDescent="0.25">
      <c r="B307" s="53" t="s">
        <v>95</v>
      </c>
      <c r="C307" s="54"/>
      <c r="D307" s="54"/>
      <c r="E307" s="55"/>
      <c r="F307" s="21">
        <f>F306+F293+F219+F169+F121+F98</f>
        <v>1160</v>
      </c>
      <c r="G307" s="21">
        <f t="shared" ref="G307:I307" si="36">G306+G293+G219+G169+G121+G98</f>
        <v>4957</v>
      </c>
      <c r="H307" s="21">
        <f t="shared" si="36"/>
        <v>12176472</v>
      </c>
      <c r="I307" s="21">
        <f t="shared" si="36"/>
        <v>1283.9249999999997</v>
      </c>
      <c r="J307" s="21"/>
      <c r="K307" s="21">
        <f>K306+K293+K219+K169+K121+K98</f>
        <v>37747063200</v>
      </c>
      <c r="L307" s="21"/>
      <c r="M307" s="21"/>
      <c r="N307" s="21">
        <f>N306+N293+N219+N169+N121+N98</f>
        <v>25158000000</v>
      </c>
    </row>
    <row r="309" spans="2:14" x14ac:dyDescent="0.25">
      <c r="I309" s="3">
        <f>4840*I307</f>
        <v>6214196.9999999991</v>
      </c>
      <c r="K309" s="9">
        <f>3100*I309</f>
        <v>19264010699.999996</v>
      </c>
    </row>
  </sheetData>
  <mergeCells count="13">
    <mergeCell ref="B2:N2"/>
    <mergeCell ref="B122:N122"/>
    <mergeCell ref="B170:N170"/>
    <mergeCell ref="B220:N220"/>
    <mergeCell ref="B294:N294"/>
    <mergeCell ref="B306:E306"/>
    <mergeCell ref="B307:E307"/>
    <mergeCell ref="B98:E98"/>
    <mergeCell ref="B121:E121"/>
    <mergeCell ref="B169:E169"/>
    <mergeCell ref="B219:E219"/>
    <mergeCell ref="B293:E293"/>
    <mergeCell ref="B99:N9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workbookViewId="0">
      <selection activeCell="O11" sqref="O11"/>
    </sheetView>
  </sheetViews>
  <sheetFormatPr defaultRowHeight="15" x14ac:dyDescent="0.25"/>
  <cols>
    <col min="3" max="3" width="11.5703125" bestFit="1" customWidth="1"/>
    <col min="8" max="8" width="21.140625" customWidth="1"/>
    <col min="9" max="9" width="14.5703125" customWidth="1"/>
    <col min="10" max="10" width="23.42578125" bestFit="1" customWidth="1"/>
    <col min="11" max="11" width="12.85546875" customWidth="1"/>
    <col min="12" max="12" width="14.28515625" bestFit="1" customWidth="1"/>
    <col min="13" max="13" width="18.5703125" customWidth="1"/>
    <col min="14" max="14" width="16" customWidth="1"/>
    <col min="15" max="15" width="16.85546875" bestFit="1" customWidth="1"/>
    <col min="19" max="19" width="12" bestFit="1" customWidth="1"/>
  </cols>
  <sheetData>
    <row r="3" spans="1:18" ht="45" x14ac:dyDescent="0.25">
      <c r="G3" s="23" t="s">
        <v>97</v>
      </c>
      <c r="H3" s="23" t="s">
        <v>98</v>
      </c>
      <c r="I3" s="23" t="s">
        <v>102</v>
      </c>
      <c r="J3" s="24" t="s">
        <v>120</v>
      </c>
      <c r="K3" s="24" t="s">
        <v>99</v>
      </c>
      <c r="L3" s="24" t="s">
        <v>115</v>
      </c>
      <c r="M3" s="24" t="s">
        <v>111</v>
      </c>
      <c r="N3" s="24" t="s">
        <v>116</v>
      </c>
      <c r="O3" s="24" t="s">
        <v>110</v>
      </c>
    </row>
    <row r="4" spans="1:18" x14ac:dyDescent="0.25">
      <c r="G4" s="25">
        <v>1</v>
      </c>
      <c r="H4" s="25" t="s">
        <v>100</v>
      </c>
      <c r="I4" s="25" t="s">
        <v>103</v>
      </c>
      <c r="J4" s="25" t="s">
        <v>121</v>
      </c>
      <c r="K4" s="25">
        <v>384.6</v>
      </c>
      <c r="L4" s="27">
        <v>10000000</v>
      </c>
      <c r="M4" s="27" t="s">
        <v>112</v>
      </c>
      <c r="N4" s="27">
        <f>0.3*L4</f>
        <v>3000000</v>
      </c>
      <c r="O4" s="27">
        <f>N4*K4</f>
        <v>1153800000</v>
      </c>
      <c r="P4" t="s">
        <v>130</v>
      </c>
    </row>
    <row r="5" spans="1:18" ht="30" x14ac:dyDescent="0.25">
      <c r="E5">
        <f>K6+K4</f>
        <v>691.43000000000006</v>
      </c>
      <c r="G5" s="25">
        <v>2</v>
      </c>
      <c r="H5" s="26" t="s">
        <v>101</v>
      </c>
      <c r="I5" s="26" t="s">
        <v>104</v>
      </c>
      <c r="J5" s="25" t="s">
        <v>122</v>
      </c>
      <c r="K5" s="25">
        <v>188.57</v>
      </c>
      <c r="L5" s="27">
        <v>10000000</v>
      </c>
      <c r="M5" s="27" t="s">
        <v>112</v>
      </c>
      <c r="N5" s="27">
        <f>L5*0.85</f>
        <v>8500000</v>
      </c>
      <c r="O5" s="27">
        <f t="shared" ref="O5:O10" si="0">N5*K5</f>
        <v>1602845000</v>
      </c>
      <c r="P5" t="s">
        <v>131</v>
      </c>
      <c r="R5">
        <f>K4+K6</f>
        <v>691.43000000000006</v>
      </c>
    </row>
    <row r="6" spans="1:18" ht="30" x14ac:dyDescent="0.25">
      <c r="E6">
        <f>561251/4046.86</f>
        <v>138.68801984748669</v>
      </c>
      <c r="G6" s="25">
        <v>3</v>
      </c>
      <c r="H6" s="26" t="s">
        <v>105</v>
      </c>
      <c r="I6" s="26" t="s">
        <v>103</v>
      </c>
      <c r="J6" s="25" t="s">
        <v>128</v>
      </c>
      <c r="K6" s="25">
        <f>703-(K4+11.57)</f>
        <v>306.83</v>
      </c>
      <c r="L6" s="27">
        <v>10000000</v>
      </c>
      <c r="M6" s="27" t="s">
        <v>112</v>
      </c>
      <c r="N6" s="27">
        <f>L6*0.7</f>
        <v>7000000</v>
      </c>
      <c r="O6" s="27">
        <f t="shared" si="0"/>
        <v>2147810000</v>
      </c>
    </row>
    <row r="7" spans="1:18" ht="57.75" customHeight="1" x14ac:dyDescent="0.25">
      <c r="B7">
        <f>155.14*2.4705</f>
        <v>383.27336999999994</v>
      </c>
      <c r="G7" s="25">
        <v>4</v>
      </c>
      <c r="H7" s="26" t="s">
        <v>105</v>
      </c>
      <c r="I7" s="26" t="s">
        <v>106</v>
      </c>
      <c r="J7" s="25" t="s">
        <v>126</v>
      </c>
      <c r="K7" s="25">
        <v>102.98</v>
      </c>
      <c r="L7" s="27">
        <v>6000000</v>
      </c>
      <c r="M7" s="31" t="s">
        <v>113</v>
      </c>
      <c r="N7" s="27">
        <f>0.75*L7</f>
        <v>4500000</v>
      </c>
      <c r="O7" s="27">
        <f t="shared" si="0"/>
        <v>463410000</v>
      </c>
    </row>
    <row r="8" spans="1:18" ht="62.25" customHeight="1" x14ac:dyDescent="0.25">
      <c r="G8" s="25">
        <v>5</v>
      </c>
      <c r="H8" s="26" t="s">
        <v>105</v>
      </c>
      <c r="I8" s="26" t="s">
        <v>107</v>
      </c>
      <c r="J8" s="25" t="s">
        <v>126</v>
      </c>
      <c r="K8" s="25">
        <v>68</v>
      </c>
      <c r="L8" s="27">
        <v>6000000</v>
      </c>
      <c r="M8" s="31" t="s">
        <v>113</v>
      </c>
      <c r="N8" s="27">
        <f>0.75*L8</f>
        <v>4500000</v>
      </c>
      <c r="O8" s="27">
        <f t="shared" si="0"/>
        <v>306000000</v>
      </c>
      <c r="R8">
        <f>702.75-384.6</f>
        <v>318.14999999999998</v>
      </c>
    </row>
    <row r="9" spans="1:18" ht="92.25" customHeight="1" x14ac:dyDescent="0.25">
      <c r="G9" s="25">
        <v>6</v>
      </c>
      <c r="H9" s="26" t="s">
        <v>105</v>
      </c>
      <c r="I9" s="26" t="s">
        <v>108</v>
      </c>
      <c r="J9" s="25" t="s">
        <v>127</v>
      </c>
      <c r="K9" s="25">
        <v>97</v>
      </c>
      <c r="L9" s="27">
        <v>7000000</v>
      </c>
      <c r="M9" s="31" t="s">
        <v>114</v>
      </c>
      <c r="N9" s="27">
        <f>0.75*L9</f>
        <v>5250000</v>
      </c>
      <c r="O9" s="27">
        <f t="shared" si="0"/>
        <v>509250000</v>
      </c>
    </row>
    <row r="10" spans="1:18" ht="60.75" customHeight="1" x14ac:dyDescent="0.25">
      <c r="G10" s="25">
        <v>7</v>
      </c>
      <c r="H10" s="26" t="s">
        <v>105</v>
      </c>
      <c r="I10" s="26" t="s">
        <v>109</v>
      </c>
      <c r="J10" s="25" t="s">
        <v>128</v>
      </c>
      <c r="K10" s="25">
        <v>137</v>
      </c>
      <c r="L10" s="27">
        <v>9000000</v>
      </c>
      <c r="M10" s="31" t="s">
        <v>113</v>
      </c>
      <c r="N10" s="27">
        <f>0.75*L10</f>
        <v>6750000</v>
      </c>
      <c r="O10" s="27">
        <f t="shared" si="0"/>
        <v>924750000</v>
      </c>
    </row>
    <row r="11" spans="1:18" ht="34.5" customHeight="1" x14ac:dyDescent="0.25">
      <c r="G11" s="63" t="s">
        <v>94</v>
      </c>
      <c r="H11" s="64"/>
      <c r="I11" s="64"/>
      <c r="J11" s="65"/>
      <c r="K11" s="30">
        <f>SUM(K4:K10)</f>
        <v>1284.98</v>
      </c>
      <c r="L11" s="28"/>
      <c r="M11" s="28"/>
      <c r="N11" s="28"/>
      <c r="O11" s="28">
        <f>SUM(O4:O10)</f>
        <v>7107865000</v>
      </c>
    </row>
    <row r="14" spans="1:18" x14ac:dyDescent="0.25">
      <c r="A14" t="s">
        <v>106</v>
      </c>
      <c r="B14" s="22">
        <v>102.98</v>
      </c>
      <c r="C14" s="29">
        <v>6000000</v>
      </c>
    </row>
    <row r="15" spans="1:18" x14ac:dyDescent="0.25">
      <c r="A15" t="s">
        <v>107</v>
      </c>
      <c r="B15" s="22">
        <v>68</v>
      </c>
      <c r="C15" s="29">
        <v>6000000</v>
      </c>
    </row>
    <row r="16" spans="1:18" x14ac:dyDescent="0.25">
      <c r="A16" t="s">
        <v>108</v>
      </c>
      <c r="B16" s="2">
        <v>97</v>
      </c>
      <c r="C16" s="29">
        <v>8000000</v>
      </c>
    </row>
    <row r="17" spans="1:16" x14ac:dyDescent="0.25">
      <c r="A17" t="s">
        <v>109</v>
      </c>
      <c r="B17" s="2">
        <v>137</v>
      </c>
      <c r="C17" s="29">
        <v>7000000</v>
      </c>
    </row>
    <row r="18" spans="1:16" x14ac:dyDescent="0.25">
      <c r="A18" t="s">
        <v>103</v>
      </c>
      <c r="B18" s="2">
        <f>703-(K4+11.57)</f>
        <v>306.83</v>
      </c>
      <c r="C18" s="29">
        <v>10000000</v>
      </c>
    </row>
    <row r="19" spans="1:16" x14ac:dyDescent="0.25">
      <c r="B19" s="22">
        <f>SUM(B14:B18)</f>
        <v>711.81</v>
      </c>
    </row>
    <row r="20" spans="1:16" x14ac:dyDescent="0.25">
      <c r="B20" s="22">
        <f>B19+K4+K5</f>
        <v>1284.9799999999998</v>
      </c>
    </row>
    <row r="23" spans="1:16" x14ac:dyDescent="0.25">
      <c r="D23" t="s">
        <v>117</v>
      </c>
    </row>
    <row r="24" spans="1:16" x14ac:dyDescent="0.25">
      <c r="D24" t="s">
        <v>118</v>
      </c>
    </row>
    <row r="25" spans="1:16" x14ac:dyDescent="0.25">
      <c r="D25" t="s">
        <v>119</v>
      </c>
    </row>
    <row r="26" spans="1:16" x14ac:dyDescent="0.25">
      <c r="P26">
        <f>2231*43560</f>
        <v>97182360</v>
      </c>
    </row>
    <row r="28" spans="1:16" x14ac:dyDescent="0.25">
      <c r="K28">
        <f>702+176+67+102+136+97</f>
        <v>1280</v>
      </c>
      <c r="L28">
        <f>23+39+35+33+30</f>
        <v>160</v>
      </c>
    </row>
  </sheetData>
  <mergeCells count="1">
    <mergeCell ref="G11:J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U16"/>
  <sheetViews>
    <sheetView topLeftCell="A8" workbookViewId="0">
      <selection activeCell="L12" sqref="L12"/>
    </sheetView>
  </sheetViews>
  <sheetFormatPr defaultRowHeight="15" x14ac:dyDescent="0.25"/>
  <cols>
    <col min="4" max="4" width="6" customWidth="1"/>
    <col min="5" max="5" width="12.28515625" customWidth="1"/>
    <col min="6" max="6" width="9.7109375" customWidth="1"/>
    <col min="7" max="7" width="11.7109375" customWidth="1"/>
    <col min="8" max="8" width="11.5703125" customWidth="1"/>
    <col min="9" max="9" width="21.5703125" customWidth="1"/>
    <col min="10" max="10" width="12.140625" customWidth="1"/>
    <col min="11" max="11" width="15.28515625" customWidth="1"/>
    <col min="12" max="12" width="28" customWidth="1"/>
    <col min="14" max="14" width="10" bestFit="1" customWidth="1"/>
  </cols>
  <sheetData>
    <row r="2" spans="4:21" x14ac:dyDescent="0.25">
      <c r="D2" s="50" t="s">
        <v>129</v>
      </c>
      <c r="E2" s="51"/>
      <c r="F2" s="51"/>
      <c r="G2" s="51"/>
      <c r="H2" s="51"/>
      <c r="I2" s="51"/>
      <c r="J2" s="51"/>
      <c r="K2" s="52"/>
    </row>
    <row r="3" spans="4:21" ht="60" x14ac:dyDescent="0.25">
      <c r="D3" s="24" t="s">
        <v>97</v>
      </c>
      <c r="E3" s="23" t="s">
        <v>102</v>
      </c>
      <c r="F3" s="24" t="s">
        <v>99</v>
      </c>
      <c r="G3" s="24" t="s">
        <v>132</v>
      </c>
      <c r="H3" s="24" t="s">
        <v>134</v>
      </c>
      <c r="I3" s="24" t="s">
        <v>111</v>
      </c>
      <c r="J3" s="24" t="s">
        <v>133</v>
      </c>
      <c r="K3" s="24" t="s">
        <v>110</v>
      </c>
    </row>
    <row r="4" spans="4:21" ht="60" x14ac:dyDescent="0.25">
      <c r="D4" s="35">
        <v>1</v>
      </c>
      <c r="E4" s="35" t="s">
        <v>103</v>
      </c>
      <c r="F4" s="35">
        <v>702.75</v>
      </c>
      <c r="G4" s="26" t="s">
        <v>121</v>
      </c>
      <c r="H4" s="36">
        <v>10000000</v>
      </c>
      <c r="I4" s="38" t="s">
        <v>146</v>
      </c>
      <c r="J4" s="36">
        <f>0.3*H4</f>
        <v>3000000</v>
      </c>
      <c r="K4" s="36">
        <f t="shared" ref="K4:K10" si="0">J4*F4</f>
        <v>2108250000</v>
      </c>
      <c r="L4" s="39" t="s">
        <v>139</v>
      </c>
      <c r="N4" s="33">
        <f>AVERAGE(J4,J6,J7:J10)</f>
        <v>2550000</v>
      </c>
      <c r="S4" t="s">
        <v>124</v>
      </c>
      <c r="T4" t="s">
        <v>123</v>
      </c>
    </row>
    <row r="5" spans="4:21" ht="60" x14ac:dyDescent="0.25">
      <c r="D5" s="35">
        <v>2</v>
      </c>
      <c r="E5" s="35" t="s">
        <v>103</v>
      </c>
      <c r="F5" s="35">
        <v>703.75</v>
      </c>
      <c r="G5" s="26" t="s">
        <v>121</v>
      </c>
      <c r="H5" s="36">
        <v>10000001</v>
      </c>
      <c r="I5" s="38" t="s">
        <v>147</v>
      </c>
      <c r="J5" s="36">
        <f>0.3*H5</f>
        <v>3000000.3</v>
      </c>
      <c r="K5" s="36">
        <f t="shared" ref="K5" si="1">J5*F5</f>
        <v>2111250211.1249998</v>
      </c>
      <c r="L5" s="40" t="s">
        <v>144</v>
      </c>
      <c r="N5" s="33"/>
    </row>
    <row r="6" spans="4:21" ht="60" x14ac:dyDescent="0.25">
      <c r="D6" s="25">
        <v>2</v>
      </c>
      <c r="E6" s="26" t="s">
        <v>104</v>
      </c>
      <c r="F6" s="25">
        <v>176.82</v>
      </c>
      <c r="G6" s="26" t="s">
        <v>122</v>
      </c>
      <c r="H6" s="27">
        <v>10000000</v>
      </c>
      <c r="I6" s="38" t="s">
        <v>148</v>
      </c>
      <c r="J6" s="27">
        <f>H6*0.4</f>
        <v>4000000</v>
      </c>
      <c r="K6" s="27">
        <f t="shared" si="0"/>
        <v>707280000</v>
      </c>
      <c r="L6" s="39" t="s">
        <v>140</v>
      </c>
      <c r="O6">
        <f>702.75-384.6</f>
        <v>318.14999999999998</v>
      </c>
      <c r="S6" t="s">
        <v>125</v>
      </c>
      <c r="T6">
        <f>(1/40)*35</f>
        <v>0.875</v>
      </c>
    </row>
    <row r="7" spans="4:21" ht="105" x14ac:dyDescent="0.25">
      <c r="D7" s="25">
        <v>3</v>
      </c>
      <c r="E7" s="26" t="s">
        <v>109</v>
      </c>
      <c r="F7" s="25">
        <v>136.97</v>
      </c>
      <c r="G7" s="26" t="s">
        <v>126</v>
      </c>
      <c r="H7" s="27">
        <v>10000000</v>
      </c>
      <c r="I7" s="38" t="s">
        <v>135</v>
      </c>
      <c r="J7" s="27">
        <f>H7*0.3</f>
        <v>3000000</v>
      </c>
      <c r="K7" s="27">
        <f t="shared" si="0"/>
        <v>410910000</v>
      </c>
      <c r="L7" s="40" t="s">
        <v>145</v>
      </c>
    </row>
    <row r="8" spans="4:21" ht="120" x14ac:dyDescent="0.25">
      <c r="D8" s="25">
        <v>4</v>
      </c>
      <c r="E8" s="26" t="s">
        <v>106</v>
      </c>
      <c r="F8" s="25">
        <v>102.97</v>
      </c>
      <c r="G8" s="26" t="s">
        <v>126</v>
      </c>
      <c r="H8" s="27">
        <v>6000000</v>
      </c>
      <c r="I8" s="38" t="s">
        <v>136</v>
      </c>
      <c r="J8" s="27">
        <f>0.3*H8</f>
        <v>1800000</v>
      </c>
      <c r="K8" s="27">
        <f t="shared" si="0"/>
        <v>185346000</v>
      </c>
      <c r="L8" s="40" t="s">
        <v>141</v>
      </c>
      <c r="R8">
        <f>7000/31</f>
        <v>225.80645161290323</v>
      </c>
      <c r="U8">
        <f>136.97*4046.86</f>
        <v>554298.4142</v>
      </c>
    </row>
    <row r="9" spans="4:21" ht="120" x14ac:dyDescent="0.25">
      <c r="D9" s="25">
        <v>5</v>
      </c>
      <c r="E9" s="26" t="s">
        <v>107</v>
      </c>
      <c r="F9" s="25">
        <v>67.87</v>
      </c>
      <c r="G9" s="26" t="s">
        <v>127</v>
      </c>
      <c r="H9" s="27">
        <v>6000000</v>
      </c>
      <c r="I9" s="38" t="s">
        <v>137</v>
      </c>
      <c r="J9" s="27">
        <f>0.35*H9</f>
        <v>2100000</v>
      </c>
      <c r="K9" s="27">
        <f t="shared" si="0"/>
        <v>142527000</v>
      </c>
      <c r="L9" s="40" t="s">
        <v>142</v>
      </c>
      <c r="U9">
        <v>500</v>
      </c>
    </row>
    <row r="10" spans="4:21" ht="120" x14ac:dyDescent="0.25">
      <c r="D10" s="25">
        <v>6</v>
      </c>
      <c r="E10" s="26" t="s">
        <v>108</v>
      </c>
      <c r="F10" s="25">
        <v>97</v>
      </c>
      <c r="G10" s="26" t="s">
        <v>128</v>
      </c>
      <c r="H10" s="27">
        <v>7000000</v>
      </c>
      <c r="I10" s="38" t="s">
        <v>138</v>
      </c>
      <c r="J10" s="27">
        <f>0.2*H10</f>
        <v>1400000</v>
      </c>
      <c r="K10" s="27">
        <f t="shared" si="0"/>
        <v>135800000</v>
      </c>
      <c r="L10" s="40" t="s">
        <v>143</v>
      </c>
      <c r="U10">
        <f>U8/U9</f>
        <v>1108.5968284</v>
      </c>
    </row>
    <row r="11" spans="4:21" x14ac:dyDescent="0.25">
      <c r="D11" s="63" t="s">
        <v>94</v>
      </c>
      <c r="E11" s="64"/>
      <c r="F11" s="37">
        <f>SUM(F4:F10)</f>
        <v>1988.13</v>
      </c>
      <c r="G11" s="28"/>
      <c r="H11" s="28"/>
      <c r="I11" s="28"/>
      <c r="J11" s="28"/>
      <c r="K11" s="28">
        <f>SUM(K4:K10)</f>
        <v>5801363211.125</v>
      </c>
    </row>
    <row r="12" spans="4:21" x14ac:dyDescent="0.25">
      <c r="K12" s="32"/>
    </row>
    <row r="13" spans="4:21" x14ac:dyDescent="0.25">
      <c r="K13" s="33"/>
    </row>
    <row r="14" spans="4:21" x14ac:dyDescent="0.25">
      <c r="K14" s="34"/>
    </row>
    <row r="15" spans="4:21" x14ac:dyDescent="0.25">
      <c r="K15" s="34"/>
    </row>
    <row r="16" spans="4:21" x14ac:dyDescent="0.25">
      <c r="K16" s="34"/>
    </row>
  </sheetData>
  <mergeCells count="2">
    <mergeCell ref="D2:K2"/>
    <mergeCell ref="D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B21"/>
  <sheetViews>
    <sheetView tabSelected="1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RowHeight="15" x14ac:dyDescent="0.25"/>
  <cols>
    <col min="4" max="4" width="6" customWidth="1"/>
    <col min="5" max="5" width="12.28515625" customWidth="1"/>
    <col min="6" max="6" width="9.7109375" customWidth="1"/>
    <col min="7" max="7" width="11.7109375" customWidth="1"/>
    <col min="8" max="8" width="20.28515625" bestFit="1" customWidth="1"/>
    <col min="9" max="14" width="11.5703125" customWidth="1"/>
    <col min="15" max="15" width="14.85546875" bestFit="1" customWidth="1"/>
    <col min="16" max="16" width="14.28515625" customWidth="1"/>
    <col min="17" max="17" width="12.140625" customWidth="1"/>
    <col min="18" max="18" width="16.85546875" bestFit="1" customWidth="1"/>
    <col min="19" max="19" width="28" customWidth="1"/>
    <col min="21" max="21" width="10" bestFit="1" customWidth="1"/>
    <col min="25" max="25" width="10" bestFit="1" customWidth="1"/>
  </cols>
  <sheetData>
    <row r="2" spans="4:28" x14ac:dyDescent="0.25">
      <c r="D2" s="50" t="s">
        <v>129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4:28" ht="21" customHeight="1" x14ac:dyDescent="0.25">
      <c r="D3" s="66" t="s">
        <v>97</v>
      </c>
      <c r="E3" s="68" t="s">
        <v>102</v>
      </c>
      <c r="F3" s="66" t="s">
        <v>99</v>
      </c>
      <c r="G3" s="66" t="s">
        <v>132</v>
      </c>
      <c r="H3" s="66" t="s">
        <v>155</v>
      </c>
      <c r="I3" s="66" t="s">
        <v>134</v>
      </c>
      <c r="J3" s="66" t="s">
        <v>154</v>
      </c>
      <c r="K3" s="66"/>
      <c r="L3" s="66"/>
      <c r="M3" s="66"/>
      <c r="N3" s="66"/>
      <c r="O3" s="66"/>
      <c r="P3" s="45"/>
      <c r="Q3" s="66" t="s">
        <v>133</v>
      </c>
      <c r="R3" s="66" t="s">
        <v>110</v>
      </c>
    </row>
    <row r="4" spans="4:28" ht="60" x14ac:dyDescent="0.25">
      <c r="D4" s="67"/>
      <c r="E4" s="69"/>
      <c r="F4" s="67"/>
      <c r="G4" s="67"/>
      <c r="H4" s="67"/>
      <c r="I4" s="67"/>
      <c r="J4" s="70" t="s">
        <v>149</v>
      </c>
      <c r="K4" s="70" t="s">
        <v>150</v>
      </c>
      <c r="L4" s="70" t="s">
        <v>151</v>
      </c>
      <c r="M4" s="70" t="s">
        <v>152</v>
      </c>
      <c r="N4" s="70" t="s">
        <v>153</v>
      </c>
      <c r="O4" s="70" t="s">
        <v>158</v>
      </c>
      <c r="P4" s="70" t="s">
        <v>157</v>
      </c>
      <c r="Q4" s="67"/>
      <c r="R4" s="67"/>
    </row>
    <row r="5" spans="4:28" ht="45" x14ac:dyDescent="0.25">
      <c r="D5" s="35">
        <v>1</v>
      </c>
      <c r="E5" s="35" t="s">
        <v>103</v>
      </c>
      <c r="F5" s="35">
        <v>384.6</v>
      </c>
      <c r="G5" s="26" t="s">
        <v>121</v>
      </c>
      <c r="H5" s="43" t="s">
        <v>139</v>
      </c>
      <c r="I5" s="36">
        <v>10000000</v>
      </c>
      <c r="J5" s="41">
        <v>-0.6</v>
      </c>
      <c r="K5" s="41">
        <v>-0.15</v>
      </c>
      <c r="L5" s="41">
        <v>0</v>
      </c>
      <c r="M5" s="41">
        <v>0.05</v>
      </c>
      <c r="N5" s="41">
        <v>0</v>
      </c>
      <c r="O5" s="41">
        <v>0</v>
      </c>
      <c r="P5" s="42">
        <v>0.05</v>
      </c>
      <c r="Q5" s="27">
        <f>I5*(1+SUM(J5:P5))</f>
        <v>3500000.0000000009</v>
      </c>
      <c r="R5" s="36">
        <f>Q5*F5</f>
        <v>1346100000.0000005</v>
      </c>
      <c r="S5" s="49"/>
      <c r="U5" s="33">
        <f>AVERAGE(Q5,Q7,Q8:Q11)</f>
        <v>2908333.3333333335</v>
      </c>
      <c r="Z5" t="s">
        <v>124</v>
      </c>
      <c r="AA5" t="s">
        <v>123</v>
      </c>
    </row>
    <row r="6" spans="4:28" ht="45" x14ac:dyDescent="0.25">
      <c r="D6" s="35">
        <v>2</v>
      </c>
      <c r="E6" s="35" t="s">
        <v>103</v>
      </c>
      <c r="F6" s="35">
        <f>702.75-F5</f>
        <v>318.14999999999998</v>
      </c>
      <c r="G6" s="26" t="s">
        <v>121</v>
      </c>
      <c r="H6" s="44" t="s">
        <v>144</v>
      </c>
      <c r="I6" s="36">
        <v>10000000</v>
      </c>
      <c r="J6" s="42">
        <v>-0.55000000000000004</v>
      </c>
      <c r="K6" s="41">
        <v>0</v>
      </c>
      <c r="L6" s="41">
        <v>0</v>
      </c>
      <c r="M6" s="41">
        <v>-0.05</v>
      </c>
      <c r="N6" s="41">
        <v>0</v>
      </c>
      <c r="O6" s="41">
        <v>0</v>
      </c>
      <c r="P6" s="41">
        <v>-0.1</v>
      </c>
      <c r="Q6" s="27">
        <f t="shared" ref="Q6:Q10" si="0">I6*(1+SUM(J6:P6))</f>
        <v>2999999.9999999995</v>
      </c>
      <c r="R6" s="36">
        <f>Q6*F6</f>
        <v>954449999.99999976</v>
      </c>
      <c r="S6" s="40"/>
      <c r="U6" s="33"/>
    </row>
    <row r="7" spans="4:28" ht="45" x14ac:dyDescent="0.25">
      <c r="D7" s="35">
        <v>3</v>
      </c>
      <c r="E7" s="26" t="s">
        <v>104</v>
      </c>
      <c r="F7" s="25">
        <v>176.82</v>
      </c>
      <c r="G7" s="26" t="s">
        <v>122</v>
      </c>
      <c r="H7" s="43" t="s">
        <v>140</v>
      </c>
      <c r="I7" s="27">
        <v>10000000</v>
      </c>
      <c r="J7" s="41">
        <v>-0.45</v>
      </c>
      <c r="K7" s="41">
        <v>-0.1</v>
      </c>
      <c r="L7" s="41">
        <v>0.05</v>
      </c>
      <c r="M7" s="41">
        <v>0.05</v>
      </c>
      <c r="N7" s="41">
        <v>0</v>
      </c>
      <c r="O7" s="41">
        <v>0</v>
      </c>
      <c r="P7" s="41">
        <v>0.05</v>
      </c>
      <c r="Q7" s="27">
        <f t="shared" si="0"/>
        <v>6000000</v>
      </c>
      <c r="R7" s="27">
        <f>Q7*F7</f>
        <v>1060920000</v>
      </c>
      <c r="S7" s="39"/>
      <c r="V7">
        <f>702.75-384.6</f>
        <v>318.14999999999998</v>
      </c>
      <c r="Z7" t="s">
        <v>125</v>
      </c>
      <c r="AA7">
        <f>(1/40)*35</f>
        <v>0.875</v>
      </c>
    </row>
    <row r="8" spans="4:28" ht="150" x14ac:dyDescent="0.25">
      <c r="D8" s="35">
        <v>4</v>
      </c>
      <c r="E8" s="26" t="s">
        <v>109</v>
      </c>
      <c r="F8" s="25">
        <v>136.97</v>
      </c>
      <c r="G8" s="26" t="s">
        <v>122</v>
      </c>
      <c r="H8" s="44" t="s">
        <v>145</v>
      </c>
      <c r="I8" s="27">
        <v>10000000</v>
      </c>
      <c r="J8" s="41">
        <v>-0.4</v>
      </c>
      <c r="K8" s="36">
        <v>0</v>
      </c>
      <c r="L8" s="42">
        <v>0.1</v>
      </c>
      <c r="M8" s="41">
        <v>-0.05</v>
      </c>
      <c r="N8" s="41">
        <v>-0.1</v>
      </c>
      <c r="O8" s="41">
        <v>-0.1</v>
      </c>
      <c r="P8" s="41">
        <v>-0.15</v>
      </c>
      <c r="Q8" s="27">
        <f t="shared" si="0"/>
        <v>2999999.9999999995</v>
      </c>
      <c r="R8" s="27">
        <f>Q8*F8</f>
        <v>410909999.99999994</v>
      </c>
      <c r="S8" s="40"/>
    </row>
    <row r="9" spans="4:28" ht="45" x14ac:dyDescent="0.25">
      <c r="D9" s="35">
        <v>5</v>
      </c>
      <c r="E9" s="26" t="s">
        <v>106</v>
      </c>
      <c r="F9" s="25">
        <v>102.97</v>
      </c>
      <c r="G9" s="26" t="s">
        <v>126</v>
      </c>
      <c r="H9" s="44" t="s">
        <v>141</v>
      </c>
      <c r="I9" s="27">
        <v>6000000</v>
      </c>
      <c r="J9" s="41">
        <v>-0.35</v>
      </c>
      <c r="K9" s="36">
        <v>0</v>
      </c>
      <c r="L9" s="41">
        <v>-0.15</v>
      </c>
      <c r="M9" s="41">
        <v>-0.15</v>
      </c>
      <c r="N9" s="36">
        <v>0</v>
      </c>
      <c r="O9" s="41">
        <v>0</v>
      </c>
      <c r="P9" s="41">
        <v>-0.1</v>
      </c>
      <c r="Q9" s="27">
        <f t="shared" si="0"/>
        <v>1500000</v>
      </c>
      <c r="R9" s="27">
        <f>Q9*F9</f>
        <v>154455000</v>
      </c>
      <c r="S9" s="40"/>
      <c r="Y9">
        <f>7000/31</f>
        <v>225.80645161290323</v>
      </c>
      <c r="AB9">
        <f>136.97*4046.86</f>
        <v>554298.4142</v>
      </c>
    </row>
    <row r="10" spans="4:28" ht="45" x14ac:dyDescent="0.25">
      <c r="D10" s="35">
        <v>6</v>
      </c>
      <c r="E10" s="26" t="s">
        <v>107</v>
      </c>
      <c r="F10" s="25">
        <v>67.87</v>
      </c>
      <c r="G10" s="26" t="s">
        <v>126</v>
      </c>
      <c r="H10" s="44" t="s">
        <v>142</v>
      </c>
      <c r="I10" s="27">
        <v>6000000</v>
      </c>
      <c r="J10" s="41">
        <v>-0.25</v>
      </c>
      <c r="K10" s="36">
        <v>0</v>
      </c>
      <c r="L10" s="41">
        <v>-0.1</v>
      </c>
      <c r="M10" s="41">
        <v>-0.15</v>
      </c>
      <c r="N10" s="36">
        <v>0</v>
      </c>
      <c r="O10" s="41">
        <v>0</v>
      </c>
      <c r="P10" s="41">
        <v>-0.1</v>
      </c>
      <c r="Q10" s="27">
        <f t="shared" si="0"/>
        <v>2400000</v>
      </c>
      <c r="R10" s="27">
        <f>Q10*F10</f>
        <v>162888000</v>
      </c>
      <c r="S10" s="40"/>
      <c r="Y10">
        <f>1200*43560</f>
        <v>52272000</v>
      </c>
      <c r="AB10">
        <v>500</v>
      </c>
    </row>
    <row r="11" spans="4:28" ht="45" x14ac:dyDescent="0.25">
      <c r="D11" s="35">
        <v>7</v>
      </c>
      <c r="E11" s="26" t="s">
        <v>108</v>
      </c>
      <c r="F11" s="25">
        <v>97</v>
      </c>
      <c r="G11" s="26" t="s">
        <v>127</v>
      </c>
      <c r="H11" s="44" t="s">
        <v>143</v>
      </c>
      <c r="I11" s="27">
        <v>7000000</v>
      </c>
      <c r="J11" s="41">
        <v>-0.35</v>
      </c>
      <c r="K11" s="36">
        <v>0</v>
      </c>
      <c r="L11" s="41">
        <v>-0.25</v>
      </c>
      <c r="M11" s="41">
        <v>-0.15</v>
      </c>
      <c r="N11" s="36">
        <v>0</v>
      </c>
      <c r="O11" s="41">
        <v>0</v>
      </c>
      <c r="P11" s="41">
        <v>-0.1</v>
      </c>
      <c r="Q11" s="27">
        <f>I11*(1+SUM(J11:P11))</f>
        <v>1050000.0000000002</v>
      </c>
      <c r="R11" s="27">
        <f>Q11*F11</f>
        <v>101850000.00000003</v>
      </c>
      <c r="S11" s="40"/>
      <c r="Y11">
        <f>1300*43560</f>
        <v>56628000</v>
      </c>
      <c r="AB11">
        <f>AB9/AB10</f>
        <v>1108.5968284</v>
      </c>
    </row>
    <row r="12" spans="4:28" ht="22.5" customHeight="1" x14ac:dyDescent="0.25">
      <c r="D12" s="71" t="s">
        <v>94</v>
      </c>
      <c r="E12" s="71"/>
      <c r="F12" s="37">
        <f>SUM(F5:F11)</f>
        <v>1284.3800000000001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>
        <f>SUM(R5:R11)</f>
        <v>4191573000</v>
      </c>
    </row>
    <row r="13" spans="4:28" x14ac:dyDescent="0.25">
      <c r="R13" s="32"/>
    </row>
    <row r="14" spans="4:28" ht="60" x14ac:dyDescent="0.25">
      <c r="L14" s="48" t="s">
        <v>156</v>
      </c>
      <c r="M14" s="46">
        <v>384.6</v>
      </c>
      <c r="N14" s="29">
        <v>350000</v>
      </c>
      <c r="O14" s="47">
        <f>N14*M14</f>
        <v>134610000</v>
      </c>
      <c r="R14" s="33">
        <f>R12/1284</f>
        <v>3264464.9532710281</v>
      </c>
    </row>
    <row r="15" spans="4:28" x14ac:dyDescent="0.25">
      <c r="R15" s="34"/>
    </row>
    <row r="16" spans="4:28" x14ac:dyDescent="0.25">
      <c r="R16" s="34">
        <v>4951375371</v>
      </c>
    </row>
    <row r="17" spans="17:19" x14ac:dyDescent="0.25">
      <c r="R17" s="34">
        <f>472974401-(247568768+32142149)</f>
        <v>193263484</v>
      </c>
      <c r="S17">
        <f>2056900000/1284</f>
        <v>1601947.0404984425</v>
      </c>
    </row>
    <row r="18" spans="17:19" x14ac:dyDescent="0.25">
      <c r="R18" s="33">
        <f>R17+R16+R12</f>
        <v>9336211855</v>
      </c>
    </row>
    <row r="19" spans="17:19" x14ac:dyDescent="0.25">
      <c r="Q19" t="s">
        <v>159</v>
      </c>
      <c r="R19" s="33">
        <v>9330000000</v>
      </c>
    </row>
    <row r="20" spans="17:19" x14ac:dyDescent="0.25">
      <c r="Q20" t="s">
        <v>160</v>
      </c>
      <c r="R20" s="47">
        <f>0.85*R19</f>
        <v>7930500000</v>
      </c>
      <c r="S20">
        <f>419+495+19</f>
        <v>933</v>
      </c>
    </row>
    <row r="21" spans="17:19" x14ac:dyDescent="0.25">
      <c r="Q21" t="s">
        <v>161</v>
      </c>
      <c r="R21" s="47">
        <f>0.75*R19</f>
        <v>6997500000</v>
      </c>
    </row>
  </sheetData>
  <mergeCells count="11">
    <mergeCell ref="D2:R2"/>
    <mergeCell ref="D12:E12"/>
    <mergeCell ref="J3:O3"/>
    <mergeCell ref="H3:H4"/>
    <mergeCell ref="I3:I4"/>
    <mergeCell ref="D3:D4"/>
    <mergeCell ref="E3:E4"/>
    <mergeCell ref="F3:F4"/>
    <mergeCell ref="G3:G4"/>
    <mergeCell ref="Q3:Q4"/>
    <mergeCell ref="R3:R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K11"/>
  <sheetViews>
    <sheetView workbookViewId="0">
      <selection activeCell="E5" sqref="E5:J11"/>
    </sheetView>
  </sheetViews>
  <sheetFormatPr defaultRowHeight="15" x14ac:dyDescent="0.25"/>
  <cols>
    <col min="5" max="5" width="9.42578125" customWidth="1"/>
    <col min="6" max="6" width="12.140625" bestFit="1" customWidth="1"/>
    <col min="7" max="7" width="14.7109375" bestFit="1" customWidth="1"/>
    <col min="8" max="8" width="18" customWidth="1"/>
    <col min="9" max="9" width="10" bestFit="1" customWidth="1"/>
    <col min="10" max="10" width="24.85546875" bestFit="1" customWidth="1"/>
  </cols>
  <sheetData>
    <row r="5" spans="5:11" ht="24.75" customHeight="1" x14ac:dyDescent="0.25">
      <c r="E5" s="73" t="s">
        <v>1</v>
      </c>
      <c r="F5" s="73" t="s">
        <v>162</v>
      </c>
      <c r="G5" s="73" t="s">
        <v>163</v>
      </c>
      <c r="H5" s="73" t="s">
        <v>164</v>
      </c>
      <c r="I5" s="73" t="s">
        <v>165</v>
      </c>
      <c r="J5" s="73" t="s">
        <v>166</v>
      </c>
      <c r="K5" s="72" t="s">
        <v>167</v>
      </c>
    </row>
    <row r="6" spans="5:11" x14ac:dyDescent="0.25">
      <c r="E6" s="25">
        <v>1</v>
      </c>
      <c r="F6" s="25" t="s">
        <v>168</v>
      </c>
      <c r="G6" s="25" t="s">
        <v>169</v>
      </c>
      <c r="H6" s="25" t="s">
        <v>170</v>
      </c>
      <c r="I6" s="25" t="s">
        <v>171</v>
      </c>
      <c r="J6" s="25" t="s">
        <v>172</v>
      </c>
      <c r="K6" t="s">
        <v>173</v>
      </c>
    </row>
    <row r="7" spans="5:11" x14ac:dyDescent="0.25">
      <c r="E7" s="25">
        <v>2</v>
      </c>
      <c r="F7" s="25" t="s">
        <v>168</v>
      </c>
      <c r="G7" s="25" t="s">
        <v>174</v>
      </c>
      <c r="H7" s="25" t="s">
        <v>175</v>
      </c>
      <c r="I7" s="25" t="s">
        <v>176</v>
      </c>
      <c r="J7" s="25" t="s">
        <v>177</v>
      </c>
      <c r="K7" t="s">
        <v>178</v>
      </c>
    </row>
    <row r="8" spans="5:11" hidden="1" x14ac:dyDescent="0.25">
      <c r="E8" s="25">
        <v>3</v>
      </c>
      <c r="F8" s="25" t="s">
        <v>179</v>
      </c>
      <c r="G8" s="25" t="s">
        <v>180</v>
      </c>
      <c r="H8" s="25" t="s">
        <v>181</v>
      </c>
      <c r="I8" s="25"/>
      <c r="J8" s="25"/>
      <c r="K8" t="s">
        <v>182</v>
      </c>
    </row>
    <row r="9" spans="5:11" hidden="1" x14ac:dyDescent="0.25">
      <c r="E9" s="25">
        <v>4</v>
      </c>
      <c r="F9" s="25" t="s">
        <v>183</v>
      </c>
      <c r="G9" s="25" t="s">
        <v>184</v>
      </c>
      <c r="H9" s="25" t="s">
        <v>185</v>
      </c>
      <c r="I9" s="25" t="s">
        <v>186</v>
      </c>
      <c r="J9" s="25" t="s">
        <v>187</v>
      </c>
      <c r="K9" t="s">
        <v>188</v>
      </c>
    </row>
    <row r="10" spans="5:11" hidden="1" x14ac:dyDescent="0.25">
      <c r="E10" s="25">
        <v>5</v>
      </c>
      <c r="F10" s="25" t="s">
        <v>183</v>
      </c>
      <c r="G10" s="25" t="s">
        <v>189</v>
      </c>
      <c r="H10" s="25" t="s">
        <v>190</v>
      </c>
      <c r="I10" s="25" t="s">
        <v>123</v>
      </c>
      <c r="J10" s="25" t="s">
        <v>191</v>
      </c>
      <c r="K10" t="s">
        <v>192</v>
      </c>
    </row>
    <row r="11" spans="5:11" x14ac:dyDescent="0.25">
      <c r="E11" s="25">
        <v>3</v>
      </c>
      <c r="F11" s="25" t="s">
        <v>183</v>
      </c>
      <c r="G11" s="25" t="s">
        <v>193</v>
      </c>
      <c r="H11" s="25" t="s">
        <v>194</v>
      </c>
      <c r="I11" s="25" t="s">
        <v>195</v>
      </c>
      <c r="J11" s="25" t="s">
        <v>196</v>
      </c>
      <c r="K1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 Valuation-as per village</vt:lpstr>
      <vt:lpstr>Land distribution</vt:lpstr>
      <vt:lpstr>Land valu - as per lease deed</vt:lpstr>
      <vt:lpstr>Sheet1</vt:lpstr>
      <vt:lpstr>Rate 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Anirban Roy</cp:lastModifiedBy>
  <dcterms:created xsi:type="dcterms:W3CDTF">2024-03-14T00:49:05Z</dcterms:created>
  <dcterms:modified xsi:type="dcterms:W3CDTF">2024-05-20T07:28:09Z</dcterms:modified>
</cp:coreProperties>
</file>