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10" i="1" l="1"/>
  <c r="L9" i="1"/>
  <c r="M9" i="1"/>
  <c r="M8" i="1"/>
  <c r="T10" i="1" l="1"/>
  <c r="W10" i="1"/>
  <c r="L8" i="1"/>
  <c r="K9" i="1" s="1"/>
  <c r="K11" i="1" s="1"/>
  <c r="M7" i="1"/>
  <c r="O7" i="1" s="1"/>
  <c r="M6" i="1"/>
  <c r="O6" i="1" s="1"/>
  <c r="M5" i="1"/>
  <c r="O5" i="1" s="1"/>
  <c r="P17" i="1"/>
  <c r="P18" i="1" s="1"/>
  <c r="P19" i="1" s="1"/>
  <c r="R19" i="1" s="1"/>
  <c r="Q17" i="1"/>
  <c r="R17" i="1" s="1"/>
  <c r="N4" i="1"/>
  <c r="M4" i="1"/>
  <c r="O4" i="1" s="1"/>
  <c r="G17" i="1"/>
  <c r="H17" i="1" s="1"/>
  <c r="B10" i="1"/>
  <c r="C10" i="1" s="1"/>
  <c r="H7" i="1"/>
  <c r="H6" i="1"/>
  <c r="H5" i="1"/>
  <c r="H4" i="1"/>
  <c r="H9" i="1" s="1"/>
  <c r="H10" i="1" s="1"/>
  <c r="C6" i="1"/>
  <c r="B6" i="1"/>
  <c r="R6" i="1" l="1"/>
  <c r="W6" i="1"/>
  <c r="W4" i="1"/>
  <c r="R4" i="1"/>
  <c r="R5" i="1"/>
  <c r="W5" i="1"/>
  <c r="W7" i="1"/>
  <c r="R7" i="1"/>
  <c r="I4" i="1"/>
  <c r="O8" i="1"/>
  <c r="M10" i="1"/>
  <c r="S7" i="1" l="1"/>
  <c r="T7" i="1" s="1"/>
  <c r="S5" i="1"/>
  <c r="T5" i="1" s="1"/>
  <c r="S6" i="1"/>
  <c r="T6" i="1" s="1"/>
  <c r="S4" i="1"/>
  <c r="T4" i="1"/>
  <c r="O9" i="1"/>
  <c r="R8" i="1"/>
  <c r="R9" i="1" s="1"/>
  <c r="W8" i="1"/>
  <c r="W9" i="1" s="1"/>
  <c r="W11" i="1" s="1"/>
  <c r="S8" i="1" l="1"/>
  <c r="T8" i="1" s="1"/>
  <c r="T9" i="1" s="1"/>
  <c r="T11" i="1" s="1"/>
  <c r="T12" i="1" s="1"/>
  <c r="T14" i="1" l="1"/>
  <c r="T13" i="1"/>
</calcChain>
</file>

<file path=xl/sharedStrings.xml><?xml version="1.0" encoding="utf-8"?>
<sst xmlns="http://schemas.openxmlformats.org/spreadsheetml/2006/main" count="23" uniqueCount="23">
  <si>
    <t>area sqm</t>
  </si>
  <si>
    <t>Permissible FAR</t>
  </si>
  <si>
    <t>sqm</t>
  </si>
  <si>
    <t>sqft</t>
  </si>
  <si>
    <t>GF</t>
  </si>
  <si>
    <t>FF</t>
  </si>
  <si>
    <t>SF</t>
  </si>
  <si>
    <t>TF</t>
  </si>
  <si>
    <t>Area sqft</t>
  </si>
  <si>
    <t>Ground Coverage</t>
  </si>
  <si>
    <t>Land</t>
  </si>
  <si>
    <t>Mumty</t>
  </si>
  <si>
    <t>As Per OC</t>
  </si>
  <si>
    <t>Area</t>
  </si>
  <si>
    <t>YoC</t>
  </si>
  <si>
    <t>CoC</t>
  </si>
  <si>
    <t>GCRC</t>
  </si>
  <si>
    <t>Depreciation</t>
  </si>
  <si>
    <t>Guideline Value</t>
  </si>
  <si>
    <t>DRC</t>
  </si>
  <si>
    <t>FV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</si>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</sst>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165" fontId="0" fillId="0" borderId="0" xfId="1" applyNumberFormat="1" applyFont="1"/>
    <xf numFmtId="9" fontId="0" fillId="0" borderId="0" xfId="2" applyFont="1"/>
    <xf numFmtId="3" fontId="3" fillId="0" borderId="0" xfId="0" applyNumberFormat="1" applyFont="1"/>
    <xf numFmtId="43" fontId="2" fillId="0" borderId="0" xfId="1" applyFont="1" applyAlignment="1">
      <alignment horizontal="center"/>
    </xf>
    <xf numFmtId="43" fontId="2" fillId="0" borderId="0" xfId="1" applyFont="1"/>
    <xf numFmtId="165" fontId="2" fillId="0" borderId="0" xfId="1" applyNumberFormat="1" applyFont="1"/>
    <xf numFmtId="43" fontId="2" fillId="0" borderId="0" xfId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"/>
  <sheetViews>
    <sheetView tabSelected="1" topLeftCell="E1" workbookViewId="0">
      <selection activeCell="O19" sqref="O19"/>
    </sheetView>
  </sheetViews>
  <sheetFormatPr defaultRowHeight="15" x14ac:dyDescent="0.25"/>
  <cols>
    <col min="1" max="1" width="15.42578125" bestFit="1" customWidth="1"/>
    <col min="2" max="2" width="11.42578125" style="1" bestFit="1" customWidth="1"/>
    <col min="3" max="6" width="9.140625" style="1"/>
    <col min="7" max="7" width="9" style="1" bestFit="1" customWidth="1"/>
    <col min="8" max="8" width="9.140625" style="2"/>
    <col min="9" max="16" width="9.140625" style="1"/>
    <col min="17" max="17" width="11.5703125" style="1" bestFit="1" customWidth="1"/>
    <col min="18" max="18" width="14.28515625" style="1" bestFit="1" customWidth="1"/>
    <col min="19" max="19" width="13.42578125" style="1" bestFit="1" customWidth="1"/>
    <col min="20" max="20" width="12.5703125" style="2" bestFit="1" customWidth="1"/>
    <col min="21" max="22" width="9.140625" style="1"/>
    <col min="23" max="23" width="14.28515625" style="1" bestFit="1" customWidth="1"/>
    <col min="24" max="25" width="9.140625" style="1"/>
  </cols>
  <sheetData>
    <row r="2" spans="1:23" x14ac:dyDescent="0.25">
      <c r="B2" s="1" t="s">
        <v>0</v>
      </c>
    </row>
    <row r="3" spans="1:23" x14ac:dyDescent="0.25">
      <c r="B3" s="1">
        <v>153.30000000000001</v>
      </c>
      <c r="H3" s="2" t="s">
        <v>8</v>
      </c>
      <c r="K3" s="5" t="s">
        <v>12</v>
      </c>
      <c r="L3" s="5"/>
      <c r="M3" s="5"/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9" t="s">
        <v>19</v>
      </c>
      <c r="V3" s="10" t="s">
        <v>18</v>
      </c>
      <c r="W3" s="10"/>
    </row>
    <row r="4" spans="1:23" x14ac:dyDescent="0.25">
      <c r="G4" s="1" t="s">
        <v>4</v>
      </c>
      <c r="H4" s="2">
        <f>30*45</f>
        <v>1350</v>
      </c>
      <c r="I4" s="1">
        <f>H4/10.764</f>
        <v>125.4180602006689</v>
      </c>
      <c r="K4" s="1">
        <v>17.974</v>
      </c>
      <c r="L4" s="1">
        <v>73.141000000000005</v>
      </c>
      <c r="M4" s="1">
        <f>SUM(K4:L4)</f>
        <v>91.115000000000009</v>
      </c>
      <c r="N4" s="3">
        <f>M4/B3</f>
        <v>0.5943574690150033</v>
      </c>
      <c r="O4" s="1">
        <f>M4*10.764</f>
        <v>980.76186000000007</v>
      </c>
      <c r="P4" s="1">
        <v>2018</v>
      </c>
      <c r="Q4" s="2">
        <v>1600</v>
      </c>
      <c r="R4" s="2">
        <f>Q4*O4</f>
        <v>1569218.976</v>
      </c>
      <c r="S4" s="1">
        <f>R4*(2024-P4)*90%/60</f>
        <v>141229.70783999999</v>
      </c>
      <c r="T4" s="2">
        <f>R4-S4</f>
        <v>1427989.26816</v>
      </c>
      <c r="V4" s="1">
        <v>800</v>
      </c>
      <c r="W4" s="2">
        <f>V4*O4</f>
        <v>784609.48800000001</v>
      </c>
    </row>
    <row r="5" spans="1:23" x14ac:dyDescent="0.25">
      <c r="B5" s="1" t="s">
        <v>2</v>
      </c>
      <c r="C5" s="1" t="s">
        <v>3</v>
      </c>
      <c r="G5" s="1" t="s">
        <v>5</v>
      </c>
      <c r="H5" s="2">
        <f t="shared" ref="H5:H7" si="0">30*45</f>
        <v>1350</v>
      </c>
      <c r="K5" s="1">
        <v>77.793000000000006</v>
      </c>
      <c r="M5" s="1">
        <f t="shared" ref="M5:M8" si="1">SUM(K5:L5)</f>
        <v>77.793000000000006</v>
      </c>
      <c r="O5" s="1">
        <f t="shared" ref="O5:O8" si="2">M5*10.764</f>
        <v>837.36385200000007</v>
      </c>
      <c r="P5" s="1">
        <v>2018</v>
      </c>
      <c r="Q5" s="2">
        <v>1800</v>
      </c>
      <c r="R5" s="2">
        <f t="shared" ref="R5:R8" si="3">Q5*O5</f>
        <v>1507254.9336000001</v>
      </c>
      <c r="S5" s="1">
        <f t="shared" ref="S5:S8" si="4">R5*(2024-P5)*90%/60</f>
        <v>135652.944024</v>
      </c>
      <c r="T5" s="2">
        <f t="shared" ref="T5:T8" si="5">R5-S5</f>
        <v>1371601.989576</v>
      </c>
      <c r="V5" s="1">
        <v>800</v>
      </c>
      <c r="W5" s="2">
        <f>V5*O5</f>
        <v>669891.08160000003</v>
      </c>
    </row>
    <row r="6" spans="1:23" x14ac:dyDescent="0.25">
      <c r="A6" t="s">
        <v>1</v>
      </c>
      <c r="B6" s="1">
        <f>B3*1.5</f>
        <v>229.95000000000002</v>
      </c>
      <c r="C6" s="1">
        <f>B6*10.764</f>
        <v>2475.1817999999998</v>
      </c>
      <c r="G6" s="1" t="s">
        <v>6</v>
      </c>
      <c r="H6" s="2">
        <f t="shared" si="0"/>
        <v>1350</v>
      </c>
      <c r="K6" s="1">
        <v>77.793000000000006</v>
      </c>
      <c r="M6" s="1">
        <f t="shared" si="1"/>
        <v>77.793000000000006</v>
      </c>
      <c r="O6" s="1">
        <f t="shared" si="2"/>
        <v>837.36385200000007</v>
      </c>
      <c r="P6" s="1">
        <v>2018</v>
      </c>
      <c r="Q6" s="2">
        <v>1800</v>
      </c>
      <c r="R6" s="2">
        <f t="shared" si="3"/>
        <v>1507254.9336000001</v>
      </c>
      <c r="S6" s="1">
        <f t="shared" si="4"/>
        <v>135652.944024</v>
      </c>
      <c r="T6" s="2">
        <f t="shared" si="5"/>
        <v>1371601.989576</v>
      </c>
      <c r="V6" s="1">
        <v>800</v>
      </c>
      <c r="W6" s="2">
        <f>V6*O6</f>
        <v>669891.08160000003</v>
      </c>
    </row>
    <row r="7" spans="1:23" x14ac:dyDescent="0.25">
      <c r="G7" s="1" t="s">
        <v>7</v>
      </c>
      <c r="H7" s="2">
        <f t="shared" si="0"/>
        <v>1350</v>
      </c>
      <c r="K7" s="1">
        <v>43.981000000000002</v>
      </c>
      <c r="M7" s="1">
        <f t="shared" si="1"/>
        <v>43.981000000000002</v>
      </c>
      <c r="O7" s="1">
        <f t="shared" si="2"/>
        <v>473.41148399999997</v>
      </c>
      <c r="P7" s="1">
        <v>2018</v>
      </c>
      <c r="Q7" s="2">
        <v>2000</v>
      </c>
      <c r="R7" s="2">
        <f t="shared" si="3"/>
        <v>946822.96799999999</v>
      </c>
      <c r="S7" s="1">
        <f t="shared" si="4"/>
        <v>85214.067120000007</v>
      </c>
      <c r="T7" s="2">
        <f t="shared" si="5"/>
        <v>861608.90087999997</v>
      </c>
      <c r="V7" s="1">
        <v>800</v>
      </c>
      <c r="W7" s="2">
        <f>V7*O7</f>
        <v>378729.18719999999</v>
      </c>
    </row>
    <row r="8" spans="1:23" x14ac:dyDescent="0.25">
      <c r="G8" s="1" t="s">
        <v>11</v>
      </c>
      <c r="H8" s="2">
        <v>100</v>
      </c>
      <c r="L8" s="1">
        <f>100/10.764</f>
        <v>9.2902266815310295</v>
      </c>
      <c r="M8" s="1">
        <f>SUM(K8:L8)</f>
        <v>9.2902266815310295</v>
      </c>
      <c r="O8" s="1">
        <f t="shared" si="2"/>
        <v>100</v>
      </c>
      <c r="P8" s="1">
        <v>2018</v>
      </c>
      <c r="Q8" s="2">
        <v>1400</v>
      </c>
      <c r="R8" s="2">
        <f t="shared" si="3"/>
        <v>140000</v>
      </c>
      <c r="S8" s="1">
        <f t="shared" si="4"/>
        <v>12600</v>
      </c>
      <c r="T8" s="2">
        <f t="shared" si="5"/>
        <v>127400</v>
      </c>
      <c r="V8" s="1">
        <v>800</v>
      </c>
      <c r="W8" s="2">
        <f>V8*O8</f>
        <v>80000</v>
      </c>
    </row>
    <row r="9" spans="1:23" x14ac:dyDescent="0.25">
      <c r="H9" s="2">
        <f>SUM(H4:H8)</f>
        <v>5500</v>
      </c>
      <c r="K9" s="1">
        <f>SUM(K4:K8)</f>
        <v>217.541</v>
      </c>
      <c r="L9" s="1">
        <f>SUM(L4:L8)</f>
        <v>82.431226681531029</v>
      </c>
      <c r="M9" s="1">
        <f>SUM(M4:M8)</f>
        <v>299.97222668153103</v>
      </c>
      <c r="O9" s="2">
        <f>SUM(O4:O8)</f>
        <v>3228.9010479999997</v>
      </c>
      <c r="R9" s="7">
        <f>SUM(R4:R8)</f>
        <v>5670551.8112000003</v>
      </c>
      <c r="S9" s="6"/>
      <c r="T9" s="7">
        <f>SUM(T4:T8)</f>
        <v>5160202.1481919996</v>
      </c>
      <c r="W9" s="2">
        <f>SUM(W4:W8)</f>
        <v>2583120.8384000002</v>
      </c>
    </row>
    <row r="10" spans="1:23" x14ac:dyDescent="0.25">
      <c r="A10" t="s">
        <v>9</v>
      </c>
      <c r="B10" s="1">
        <f>B3*0.6</f>
        <v>91.98</v>
      </c>
      <c r="C10" s="1">
        <f>B10*10.764</f>
        <v>990.07272</v>
      </c>
      <c r="H10" s="1">
        <f>H9/10.764</f>
        <v>510.96246748420663</v>
      </c>
      <c r="M10" s="2">
        <f>M9*10.764</f>
        <v>3228.9010479999997</v>
      </c>
      <c r="R10" s="2">
        <f>R9*0.8</f>
        <v>4536441.4489600006</v>
      </c>
      <c r="T10" s="2">
        <f>R17</f>
        <v>19417750.000000004</v>
      </c>
      <c r="W10" s="2">
        <f>R19</f>
        <v>11015159.999999998</v>
      </c>
    </row>
    <row r="11" spans="1:23" x14ac:dyDescent="0.25">
      <c r="K11" s="1">
        <f>K9/B3</f>
        <v>1.4190541422048271</v>
      </c>
      <c r="T11" s="2">
        <f>T10+T9</f>
        <v>24577952.148192003</v>
      </c>
      <c r="W11" s="2">
        <f>W10+W9</f>
        <v>13598280.838399999</v>
      </c>
    </row>
    <row r="12" spans="1:23" x14ac:dyDescent="0.25">
      <c r="S12" s="1" t="s">
        <v>20</v>
      </c>
      <c r="T12" s="2">
        <f>ROUND(T11,-5)</f>
        <v>24600000</v>
      </c>
    </row>
    <row r="13" spans="1:23" x14ac:dyDescent="0.25">
      <c r="S13" s="1" t="s">
        <v>21</v>
      </c>
      <c r="T13" s="2">
        <f>T12*0.85</f>
        <v>20910000</v>
      </c>
    </row>
    <row r="14" spans="1:23" x14ac:dyDescent="0.25">
      <c r="G14" s="1">
        <v>991.36</v>
      </c>
      <c r="S14" s="1" t="s">
        <v>22</v>
      </c>
      <c r="T14" s="2">
        <f>T12*0.75</f>
        <v>18450000</v>
      </c>
    </row>
    <row r="15" spans="1:23" x14ac:dyDescent="0.25">
      <c r="G15" s="1">
        <v>826.14</v>
      </c>
    </row>
    <row r="16" spans="1:23" x14ac:dyDescent="0.25">
      <c r="G16" s="1">
        <v>247.89</v>
      </c>
      <c r="O16" s="1" t="s">
        <v>10</v>
      </c>
      <c r="P16" s="1">
        <v>153.5</v>
      </c>
      <c r="Q16" s="1">
        <v>115000</v>
      </c>
      <c r="R16" s="2"/>
    </row>
    <row r="17" spans="7:18" x14ac:dyDescent="0.25">
      <c r="G17" s="1">
        <f>SUM(G14:G16)</f>
        <v>2065.39</v>
      </c>
      <c r="H17" s="1">
        <f>G17/10.764</f>
        <v>191.87941285767371</v>
      </c>
      <c r="P17" s="1">
        <f>P16</f>
        <v>153.5</v>
      </c>
      <c r="Q17" s="2">
        <f>Q16*1.1</f>
        <v>126500.00000000001</v>
      </c>
      <c r="R17" s="2">
        <f>Q17*P17</f>
        <v>19417750.000000004</v>
      </c>
    </row>
    <row r="18" spans="7:18" x14ac:dyDescent="0.25">
      <c r="P18" s="1">
        <f>P17*10.764</f>
        <v>1652.2739999999999</v>
      </c>
      <c r="Q18" s="4"/>
    </row>
    <row r="19" spans="7:18" x14ac:dyDescent="0.25">
      <c r="P19" s="1">
        <f>P18/9</f>
        <v>183.58599999999998</v>
      </c>
      <c r="Q19" s="1">
        <v>60000</v>
      </c>
      <c r="R19" s="2">
        <f>Q19*P19</f>
        <v>11015159.999999998</v>
      </c>
    </row>
  </sheetData>
  <mergeCells count="2">
    <mergeCell ref="K3:M3"/>
    <mergeCell ref="V3:W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2024-04-01T08:15:09Z</dcterms:modified>
</cp:coreProperties>
</file>