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52511"/>
</workbook>
</file>

<file path=xl/calcChain.xml><?xml version="1.0" encoding="utf-8"?>
<calcChain xmlns="http://schemas.openxmlformats.org/spreadsheetml/2006/main">
  <c r="J7" i="5" l="1"/>
  <c r="J6" i="5"/>
  <c r="H20" i="5"/>
  <c r="H19" i="5"/>
  <c r="H18" i="5"/>
  <c r="H15" i="5"/>
  <c r="H16" i="5" s="1"/>
  <c r="H13" i="5"/>
  <c r="H14" i="5" s="1"/>
  <c r="I7" i="5" l="1"/>
  <c r="I6" i="5"/>
  <c r="E8" i="5"/>
  <c r="I8" i="5" l="1"/>
  <c r="I9" i="5" s="1"/>
  <c r="H7" i="5"/>
  <c r="G8" i="5"/>
  <c r="H6" i="5"/>
  <c r="L14" i="2"/>
  <c r="L13" i="2"/>
  <c r="L12" i="2"/>
  <c r="L11" i="2"/>
  <c r="H8" i="5" l="1"/>
  <c r="H9" i="5" s="1"/>
  <c r="L9" i="2"/>
  <c r="J9" i="2"/>
  <c r="J8" i="2"/>
  <c r="L8" i="2" s="1"/>
  <c r="L10" i="2" s="1"/>
  <c r="J17" i="1"/>
  <c r="I16" i="1"/>
  <c r="J10" i="1"/>
  <c r="J9" i="4"/>
  <c r="K9" i="4" s="1"/>
  <c r="J8" i="4"/>
  <c r="K8" i="4" s="1"/>
  <c r="J7" i="4"/>
  <c r="K7" i="4" s="1"/>
  <c r="J6" i="4"/>
  <c r="K6" i="4" s="1"/>
  <c r="J5" i="4"/>
  <c r="K5" i="4" s="1"/>
  <c r="J4" i="4"/>
  <c r="K4" i="4" s="1"/>
  <c r="J3" i="4"/>
  <c r="K3" i="4" s="1"/>
  <c r="I13" i="1" l="1"/>
  <c r="I12" i="1"/>
  <c r="I10" i="1"/>
  <c r="S45" i="3"/>
  <c r="S47" i="3" s="1"/>
  <c r="S30" i="3"/>
  <c r="S32" i="3" s="1"/>
  <c r="S20" i="3"/>
  <c r="S22" i="3" s="1"/>
  <c r="S4" i="3" l="1"/>
  <c r="S6" i="3" s="1"/>
  <c r="B13" i="2"/>
  <c r="J5" i="1" l="1"/>
  <c r="D4" i="1"/>
  <c r="D5" i="1" s="1"/>
  <c r="D3" i="1"/>
</calcChain>
</file>

<file path=xl/sharedStrings.xml><?xml version="1.0" encoding="utf-8"?>
<sst xmlns="http://schemas.openxmlformats.org/spreadsheetml/2006/main" count="75" uniqueCount="58">
  <si>
    <t>Tower-A</t>
  </si>
  <si>
    <t>Tower-B</t>
  </si>
  <si>
    <t>Floor</t>
  </si>
  <si>
    <t>Unit/Floor</t>
  </si>
  <si>
    <t>Main Units</t>
  </si>
  <si>
    <t>EWS</t>
  </si>
  <si>
    <t>Land Area</t>
  </si>
  <si>
    <t>acre</t>
  </si>
  <si>
    <t>sqm</t>
  </si>
  <si>
    <t>Residential</t>
  </si>
  <si>
    <t>Commercial</t>
  </si>
  <si>
    <t>Total FAR</t>
  </si>
  <si>
    <t>Permissible</t>
  </si>
  <si>
    <t>Permissible GC.</t>
  </si>
  <si>
    <t>Achived GC.</t>
  </si>
  <si>
    <t>Godrej Properties</t>
  </si>
  <si>
    <t xml:space="preserve">Residential </t>
  </si>
  <si>
    <t>sector 89 Gurugram</t>
  </si>
  <si>
    <t>sector 103</t>
  </si>
  <si>
    <t>Hero Realty</t>
  </si>
  <si>
    <t>Experion Developers</t>
  </si>
  <si>
    <t>HSVP</t>
  </si>
  <si>
    <t>Sector 53</t>
  </si>
  <si>
    <t>TREVOC</t>
  </si>
  <si>
    <t>Sector 56</t>
  </si>
  <si>
    <t>Golf Course RoadGURUGRAM</t>
  </si>
  <si>
    <t>Eldeco Group</t>
  </si>
  <si>
    <t>HSIIDC</t>
  </si>
  <si>
    <t xml:space="preserve">Sector 80 </t>
  </si>
  <si>
    <t>S. No.</t>
  </si>
  <si>
    <t xml:space="preserve">Buyer </t>
  </si>
  <si>
    <t>Seller</t>
  </si>
  <si>
    <t>Purpose</t>
  </si>
  <si>
    <t>Date of Transaction</t>
  </si>
  <si>
    <t>Location</t>
  </si>
  <si>
    <t>Land Area (in acres)</t>
  </si>
  <si>
    <t>Total price (in Crore)</t>
  </si>
  <si>
    <t>Rate/acre (In Cr.)</t>
  </si>
  <si>
    <t>Rate/sq. mtr.</t>
  </si>
  <si>
    <t>FAR</t>
  </si>
  <si>
    <t>Non-FAR</t>
  </si>
  <si>
    <t>sqft</t>
  </si>
  <si>
    <t>Rate</t>
  </si>
  <si>
    <t>Value</t>
  </si>
  <si>
    <t>Tower</t>
  </si>
  <si>
    <t>Type</t>
  </si>
  <si>
    <t>No. of Units</t>
  </si>
  <si>
    <t>Carpet Area</t>
  </si>
  <si>
    <t>(In sq. ft.)</t>
  </si>
  <si>
    <t>per Sq. ft. (In Rs.)</t>
  </si>
  <si>
    <t>A</t>
  </si>
  <si>
    <t>C</t>
  </si>
  <si>
    <t>Total</t>
  </si>
  <si>
    <t>3BHK Type-A &amp; B</t>
  </si>
  <si>
    <t>4BHK &amp; Type-A</t>
  </si>
  <si>
    <t>Saleable Area</t>
  </si>
  <si>
    <t>Sale Price @19,000/-</t>
  </si>
  <si>
    <t>Sale Price @20,500/-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</si>
</sst>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.0000_ ;_ * \-#,##0.0000_ ;_ * &quot;-&quot;??_ ;_ @_ "/>
    <numFmt numFmtId="165" formatCode="_ * #,##0_ ;_ * \-#,##0_ ;_ * &quot;-&quot;??_ ;_ @_ "/>
    <numFmt numFmtId="166" formatCode="_ [$₹-4009]\ * #,##0.0_ ;_ [$₹-4009]\ * \-#,##0.0_ ;_ [$₹-4009]\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9" fontId="0" fillId="0" borderId="0" xfId="0" applyNumberFormat="1"/>
    <xf numFmtId="10" fontId="0" fillId="0" borderId="0" xfId="0" applyNumberFormat="1"/>
    <xf numFmtId="43" fontId="4" fillId="0" borderId="0" xfId="1" applyFont="1"/>
    <xf numFmtId="43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165" fontId="3" fillId="2" borderId="0" xfId="1" applyNumberFormat="1" applyFont="1" applyFill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165" fontId="2" fillId="0" borderId="0" xfId="1" applyNumberFormat="1" applyFont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65" fontId="0" fillId="0" borderId="0" xfId="0" applyNumberFormat="1"/>
    <xf numFmtId="165" fontId="7" fillId="0" borderId="6" xfId="1" applyNumberFormat="1" applyFont="1" applyBorder="1" applyAlignment="1">
      <alignment horizontal="center" vertical="center"/>
    </xf>
    <xf numFmtId="165" fontId="6" fillId="3" borderId="6" xfId="1" applyNumberFormat="1" applyFont="1" applyFill="1" applyBorder="1" applyAlignment="1">
      <alignment horizontal="center" vertical="center"/>
    </xf>
    <xf numFmtId="165" fontId="7" fillId="0" borderId="6" xfId="1" applyNumberFormat="1" applyFont="1" applyBorder="1" applyAlignment="1">
      <alignment horizontal="right" vertical="center"/>
    </xf>
    <xf numFmtId="165" fontId="6" fillId="3" borderId="6" xfId="1" applyNumberFormat="1" applyFont="1" applyFill="1" applyBorder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563330</xdr:colOff>
      <xdr:row>12</xdr:row>
      <xdr:rowOff>95556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"/>
          <a:ext cx="9707330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11</xdr:col>
      <xdr:colOff>401042</xdr:colOff>
      <xdr:row>26</xdr:row>
      <xdr:rowOff>76530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0"/>
          <a:ext cx="7106642" cy="2362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11</xdr:col>
      <xdr:colOff>391515</xdr:colOff>
      <xdr:row>39</xdr:row>
      <xdr:rowOff>105109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000"/>
          <a:ext cx="7097115" cy="2391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11</xdr:col>
      <xdr:colOff>438150</xdr:colOff>
      <xdr:row>61</xdr:row>
      <xdr:rowOff>128894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1"/>
          <a:ext cx="7143750" cy="39388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4"/>
  <sheetViews>
    <sheetView workbookViewId="0">
      <selection activeCell="J10" sqref="J10"/>
    </sheetView>
  </sheetViews>
  <sheetFormatPr defaultRowHeight="15" x14ac:dyDescent="0.25"/>
  <cols>
    <col min="3" max="3" width="10.140625" bestFit="1" customWidth="1"/>
    <col min="4" max="4" width="10.42578125" bestFit="1" customWidth="1"/>
    <col min="7" max="7" width="9.7109375" bestFit="1" customWidth="1"/>
    <col min="9" max="9" width="15.28515625" bestFit="1" customWidth="1"/>
    <col min="10" max="10" width="16.85546875" style="2" bestFit="1" customWidth="1"/>
  </cols>
  <sheetData>
    <row r="2" spans="1:11" x14ac:dyDescent="0.25">
      <c r="B2" t="s">
        <v>2</v>
      </c>
      <c r="C2" t="s">
        <v>3</v>
      </c>
      <c r="D2" t="s">
        <v>4</v>
      </c>
    </row>
    <row r="3" spans="1:11" x14ac:dyDescent="0.25">
      <c r="A3" t="s">
        <v>0</v>
      </c>
      <c r="B3">
        <v>41</v>
      </c>
      <c r="C3">
        <v>4</v>
      </c>
      <c r="D3">
        <f>C3*B3</f>
        <v>164</v>
      </c>
    </row>
    <row r="4" spans="1:11" x14ac:dyDescent="0.25">
      <c r="A4" t="s">
        <v>1</v>
      </c>
      <c r="B4">
        <v>38</v>
      </c>
      <c r="C4">
        <v>2</v>
      </c>
      <c r="D4">
        <f>C4*B4</f>
        <v>76</v>
      </c>
      <c r="G4" t="s">
        <v>6</v>
      </c>
      <c r="H4" s="3">
        <v>4.84375</v>
      </c>
      <c r="I4" t="s">
        <v>7</v>
      </c>
      <c r="J4" s="2">
        <v>19601.929599999999</v>
      </c>
      <c r="K4" t="s">
        <v>8</v>
      </c>
    </row>
    <row r="5" spans="1:11" x14ac:dyDescent="0.25">
      <c r="D5" s="1">
        <f>SUM(D3:D4)</f>
        <v>240</v>
      </c>
      <c r="J5" s="2">
        <f>H4*4046.86</f>
        <v>19601.978125000001</v>
      </c>
    </row>
    <row r="7" spans="1:11" x14ac:dyDescent="0.25">
      <c r="B7" t="s">
        <v>5</v>
      </c>
      <c r="D7">
        <v>43</v>
      </c>
    </row>
    <row r="9" spans="1:11" x14ac:dyDescent="0.25">
      <c r="I9" s="7">
        <v>19601.929599999999</v>
      </c>
      <c r="J9" s="2">
        <v>150000</v>
      </c>
    </row>
    <row r="10" spans="1:11" x14ac:dyDescent="0.25">
      <c r="I10" s="2">
        <f>I9*10.764</f>
        <v>210995.17021439999</v>
      </c>
      <c r="J10" s="4">
        <f>J9*I9</f>
        <v>2940289440</v>
      </c>
    </row>
    <row r="11" spans="1:11" x14ac:dyDescent="0.25">
      <c r="I11">
        <v>2200</v>
      </c>
    </row>
    <row r="12" spans="1:11" x14ac:dyDescent="0.25">
      <c r="I12" s="4">
        <f>I11*I10</f>
        <v>464189374.47167999</v>
      </c>
    </row>
    <row r="13" spans="1:11" x14ac:dyDescent="0.25">
      <c r="I13" s="4">
        <f>I12/H4</f>
        <v>95832645.052217796</v>
      </c>
    </row>
    <row r="16" spans="1:11" x14ac:dyDescent="0.25">
      <c r="I16" s="8">
        <f>I10/9</f>
        <v>23443.907801599998</v>
      </c>
      <c r="J16" s="2">
        <v>45000</v>
      </c>
    </row>
    <row r="17" spans="7:10" x14ac:dyDescent="0.25">
      <c r="J17" s="4">
        <f>J16*I16</f>
        <v>1054975851.0719999</v>
      </c>
    </row>
    <row r="23" spans="7:10" x14ac:dyDescent="0.25">
      <c r="I23" s="4"/>
    </row>
    <row r="24" spans="7:10" x14ac:dyDescent="0.25">
      <c r="G24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"/>
  <sheetViews>
    <sheetView workbookViewId="0">
      <selection activeCell="H22" sqref="H22"/>
    </sheetView>
  </sheetViews>
  <sheetFormatPr defaultRowHeight="15" x14ac:dyDescent="0.25"/>
  <cols>
    <col min="1" max="1" width="11.42578125" bestFit="1" customWidth="1"/>
    <col min="2" max="2" width="15" bestFit="1" customWidth="1"/>
    <col min="3" max="3" width="10" bestFit="1" customWidth="1"/>
    <col min="4" max="4" width="9" bestFit="1" customWidth="1"/>
    <col min="5" max="5" width="4.7109375" bestFit="1" customWidth="1"/>
    <col min="8" max="8" width="16" customWidth="1"/>
    <col min="9" max="9" width="10" style="4" bestFit="1" customWidth="1"/>
    <col min="10" max="10" width="11.5703125" style="4" bestFit="1" customWidth="1"/>
    <col min="11" max="11" width="9.140625" style="4"/>
    <col min="12" max="12" width="14.28515625" style="4" bestFit="1" customWidth="1"/>
  </cols>
  <sheetData>
    <row r="2" spans="1:12" x14ac:dyDescent="0.25">
      <c r="B2" t="s">
        <v>9</v>
      </c>
      <c r="C2" s="5">
        <v>0.78</v>
      </c>
      <c r="D2">
        <v>3.7781250000000002</v>
      </c>
      <c r="E2" t="s">
        <v>7</v>
      </c>
    </row>
    <row r="3" spans="1:12" x14ac:dyDescent="0.25">
      <c r="B3" t="s">
        <v>10</v>
      </c>
      <c r="C3" s="5">
        <v>0.22</v>
      </c>
      <c r="D3">
        <v>1.065625</v>
      </c>
      <c r="E3" t="s">
        <v>7</v>
      </c>
    </row>
    <row r="5" spans="1:12" x14ac:dyDescent="0.25">
      <c r="A5" t="s">
        <v>12</v>
      </c>
      <c r="B5" t="s">
        <v>11</v>
      </c>
      <c r="C5">
        <v>60787.277999999998</v>
      </c>
      <c r="D5" t="s">
        <v>8</v>
      </c>
    </row>
    <row r="7" spans="1:12" x14ac:dyDescent="0.25">
      <c r="B7" t="s">
        <v>13</v>
      </c>
      <c r="C7" s="5">
        <v>0.6</v>
      </c>
      <c r="D7">
        <v>11761.156999999999</v>
      </c>
      <c r="E7" t="s">
        <v>8</v>
      </c>
      <c r="I7" s="23" t="s">
        <v>8</v>
      </c>
      <c r="J7" s="23" t="s">
        <v>41</v>
      </c>
      <c r="K7" s="23" t="s">
        <v>42</v>
      </c>
      <c r="L7" s="23" t="s">
        <v>43</v>
      </c>
    </row>
    <row r="8" spans="1:12" x14ac:dyDescent="0.25">
      <c r="B8" t="s">
        <v>14</v>
      </c>
      <c r="C8" s="6">
        <v>0.44155</v>
      </c>
      <c r="D8">
        <v>8655.4040000000005</v>
      </c>
      <c r="E8" t="s">
        <v>8</v>
      </c>
      <c r="H8" s="1" t="s">
        <v>39</v>
      </c>
      <c r="I8" s="4">
        <v>60707.072999999997</v>
      </c>
      <c r="J8" s="4">
        <f>I8*10.764</f>
        <v>653450.9337719999</v>
      </c>
      <c r="K8" s="4">
        <v>2200</v>
      </c>
      <c r="L8" s="4">
        <f>K8*J8</f>
        <v>1437592054.2983997</v>
      </c>
    </row>
    <row r="9" spans="1:12" x14ac:dyDescent="0.25">
      <c r="H9" s="1" t="s">
        <v>40</v>
      </c>
      <c r="I9" s="4">
        <v>38346.006999999998</v>
      </c>
      <c r="J9" s="4">
        <f>I9*10.764</f>
        <v>412756.41934799997</v>
      </c>
      <c r="K9" s="4">
        <v>1800</v>
      </c>
      <c r="L9" s="4">
        <f>K9*J9</f>
        <v>742961554.82639992</v>
      </c>
    </row>
    <row r="10" spans="1:12" x14ac:dyDescent="0.25">
      <c r="L10" s="22">
        <f>SUM(L8:L9)</f>
        <v>2180553609.1247997</v>
      </c>
    </row>
    <row r="11" spans="1:12" x14ac:dyDescent="0.25">
      <c r="B11" s="4">
        <v>60707.072999999997</v>
      </c>
      <c r="L11" s="4">
        <f>Sheet1!J10</f>
        <v>2940289440</v>
      </c>
    </row>
    <row r="12" spans="1:12" x14ac:dyDescent="0.25">
      <c r="B12" s="4">
        <v>38346.006999999998</v>
      </c>
      <c r="L12" s="4">
        <f>294*10^7</f>
        <v>2940000000</v>
      </c>
    </row>
    <row r="13" spans="1:12" x14ac:dyDescent="0.25">
      <c r="B13" s="4">
        <f>SUM(B11:B12)</f>
        <v>99053.079999999987</v>
      </c>
      <c r="L13" s="4">
        <f>L12*0.85</f>
        <v>2499000000</v>
      </c>
    </row>
    <row r="14" spans="1:12" x14ac:dyDescent="0.25">
      <c r="L14" s="4">
        <f>L12*0.75</f>
        <v>2205000000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3:S47"/>
  <sheetViews>
    <sheetView topLeftCell="A46" workbookViewId="0">
      <selection activeCell="I66" sqref="I66"/>
    </sheetView>
  </sheetViews>
  <sheetFormatPr defaultRowHeight="15" x14ac:dyDescent="0.25"/>
  <cols>
    <col min="19" max="19" width="19.85546875" style="2" customWidth="1"/>
  </cols>
  <sheetData>
    <row r="3" spans="19:19" x14ac:dyDescent="0.25">
      <c r="S3" s="2">
        <v>5.5</v>
      </c>
    </row>
    <row r="4" spans="19:19" x14ac:dyDescent="0.25">
      <c r="S4" s="2">
        <f>S3*10^7</f>
        <v>55000000</v>
      </c>
    </row>
    <row r="5" spans="19:19" x14ac:dyDescent="0.25">
      <c r="S5" s="2">
        <v>2745</v>
      </c>
    </row>
    <row r="6" spans="19:19" x14ac:dyDescent="0.25">
      <c r="S6" s="2">
        <f>S4/S5</f>
        <v>20036.429872495446</v>
      </c>
    </row>
    <row r="19" spans="19:19" x14ac:dyDescent="0.25">
      <c r="S19" s="2">
        <v>5.35</v>
      </c>
    </row>
    <row r="20" spans="19:19" x14ac:dyDescent="0.25">
      <c r="S20" s="2">
        <f>S19*10^7</f>
        <v>53500000</v>
      </c>
    </row>
    <row r="21" spans="19:19" x14ac:dyDescent="0.25">
      <c r="S21" s="2">
        <v>2745</v>
      </c>
    </row>
    <row r="22" spans="19:19" x14ac:dyDescent="0.25">
      <c r="S22" s="2">
        <f>S20/S21</f>
        <v>19489.981785063752</v>
      </c>
    </row>
    <row r="29" spans="19:19" x14ac:dyDescent="0.25">
      <c r="S29" s="2">
        <v>4.5</v>
      </c>
    </row>
    <row r="30" spans="19:19" x14ac:dyDescent="0.25">
      <c r="S30" s="2">
        <f>S29*10^7</f>
        <v>45000000</v>
      </c>
    </row>
    <row r="31" spans="19:19" x14ac:dyDescent="0.25">
      <c r="S31" s="2">
        <v>2745</v>
      </c>
    </row>
    <row r="32" spans="19:19" x14ac:dyDescent="0.25">
      <c r="S32" s="2">
        <f>S30/S31</f>
        <v>16393.442622950821</v>
      </c>
    </row>
    <row r="44" spans="19:19" x14ac:dyDescent="0.25">
      <c r="S44" s="2">
        <v>5.26</v>
      </c>
    </row>
    <row r="45" spans="19:19" x14ac:dyDescent="0.25">
      <c r="S45" s="2">
        <f>S44*10^7</f>
        <v>52600000</v>
      </c>
    </row>
    <row r="46" spans="19:19" x14ac:dyDescent="0.25">
      <c r="S46" s="2">
        <v>2745</v>
      </c>
    </row>
    <row r="47" spans="19:19" x14ac:dyDescent="0.25">
      <c r="S47" s="2">
        <f>S45/S46</f>
        <v>19162.112932604738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"/>
  <sheetViews>
    <sheetView workbookViewId="0">
      <selection activeCell="F19" sqref="F19"/>
    </sheetView>
  </sheetViews>
  <sheetFormatPr defaultRowHeight="15" x14ac:dyDescent="0.25"/>
  <cols>
    <col min="2" max="2" width="6.140625" bestFit="1" customWidth="1"/>
    <col min="3" max="3" width="19.7109375" bestFit="1" customWidth="1"/>
    <col min="4" max="4" width="6.85546875" bestFit="1" customWidth="1"/>
    <col min="5" max="5" width="11.42578125" bestFit="1" customWidth="1"/>
    <col min="6" max="6" width="9.42578125" bestFit="1" customWidth="1"/>
    <col min="7" max="7" width="11" customWidth="1"/>
    <col min="8" max="8" width="8" bestFit="1" customWidth="1"/>
    <col min="9" max="9" width="8.28515625" bestFit="1" customWidth="1"/>
    <col min="10" max="10" width="8.5703125" bestFit="1" customWidth="1"/>
    <col min="11" max="11" width="9" bestFit="1" customWidth="1"/>
    <col min="13" max="13" width="11.5703125" style="4" bestFit="1" customWidth="1"/>
  </cols>
  <sheetData>
    <row r="2" spans="2:13" ht="45" x14ac:dyDescent="0.25">
      <c r="B2" s="15" t="s">
        <v>29</v>
      </c>
      <c r="C2" s="15" t="s">
        <v>30</v>
      </c>
      <c r="D2" s="15" t="s">
        <v>31</v>
      </c>
      <c r="E2" s="15" t="s">
        <v>32</v>
      </c>
      <c r="F2" s="16" t="s">
        <v>33</v>
      </c>
      <c r="G2" s="15" t="s">
        <v>34</v>
      </c>
      <c r="H2" s="16" t="s">
        <v>35</v>
      </c>
      <c r="I2" s="16" t="s">
        <v>36</v>
      </c>
      <c r="J2" s="16" t="s">
        <v>37</v>
      </c>
      <c r="K2" s="17" t="s">
        <v>38</v>
      </c>
    </row>
    <row r="3" spans="2:13" s="20" customFormat="1" ht="30" x14ac:dyDescent="0.25">
      <c r="B3" s="9">
        <v>11</v>
      </c>
      <c r="C3" s="9" t="s">
        <v>15</v>
      </c>
      <c r="D3" s="9"/>
      <c r="E3" s="9" t="s">
        <v>16</v>
      </c>
      <c r="F3" s="19">
        <v>45210</v>
      </c>
      <c r="G3" s="10" t="s">
        <v>17</v>
      </c>
      <c r="H3" s="9">
        <v>14</v>
      </c>
      <c r="I3" s="11">
        <v>730</v>
      </c>
      <c r="J3" s="11">
        <f t="shared" ref="J3:J9" si="0">I3/H3</f>
        <v>52.142857142857146</v>
      </c>
      <c r="K3" s="18">
        <f t="shared" ref="K3:K9" si="1">J3*10^7/4047</f>
        <v>128843.2348476826</v>
      </c>
      <c r="M3" s="21"/>
    </row>
    <row r="4" spans="2:13" s="20" customFormat="1" x14ac:dyDescent="0.25">
      <c r="B4" s="9">
        <v>12</v>
      </c>
      <c r="C4" s="9" t="s">
        <v>15</v>
      </c>
      <c r="D4" s="9"/>
      <c r="E4" s="9" t="s">
        <v>16</v>
      </c>
      <c r="F4" s="9">
        <v>2023</v>
      </c>
      <c r="G4" s="10" t="s">
        <v>18</v>
      </c>
      <c r="H4" s="9">
        <v>15</v>
      </c>
      <c r="I4" s="11">
        <v>403</v>
      </c>
      <c r="J4" s="11">
        <f t="shared" si="0"/>
        <v>26.866666666666667</v>
      </c>
      <c r="K4" s="18">
        <f t="shared" si="1"/>
        <v>66386.623836586776</v>
      </c>
      <c r="M4" s="21"/>
    </row>
    <row r="5" spans="2:13" s="20" customFormat="1" x14ac:dyDescent="0.25">
      <c r="B5" s="9">
        <v>13</v>
      </c>
      <c r="C5" s="9" t="s">
        <v>19</v>
      </c>
      <c r="D5" s="9"/>
      <c r="E5" s="9" t="s">
        <v>16</v>
      </c>
      <c r="F5" s="9">
        <v>23</v>
      </c>
      <c r="G5" s="9"/>
      <c r="H5" s="9">
        <v>5</v>
      </c>
      <c r="I5" s="11">
        <v>90</v>
      </c>
      <c r="J5" s="11">
        <f t="shared" si="0"/>
        <v>18</v>
      </c>
      <c r="K5" s="18">
        <f t="shared" si="1"/>
        <v>44477.390659747958</v>
      </c>
      <c r="M5" s="21">
        <v>150000</v>
      </c>
    </row>
    <row r="6" spans="2:13" s="20" customFormat="1" x14ac:dyDescent="0.25">
      <c r="B6" s="9">
        <v>14</v>
      </c>
      <c r="C6" s="9" t="s">
        <v>20</v>
      </c>
      <c r="D6" s="9" t="s">
        <v>21</v>
      </c>
      <c r="E6" s="9" t="s">
        <v>16</v>
      </c>
      <c r="F6" s="9">
        <v>23</v>
      </c>
      <c r="G6" s="10" t="s">
        <v>22</v>
      </c>
      <c r="H6" s="9">
        <v>6</v>
      </c>
      <c r="I6" s="11">
        <v>400</v>
      </c>
      <c r="J6" s="11">
        <f t="shared" si="0"/>
        <v>66.666666666666671</v>
      </c>
      <c r="K6" s="18">
        <f t="shared" si="1"/>
        <v>164731.07651758505</v>
      </c>
      <c r="M6" s="21"/>
    </row>
    <row r="7" spans="2:13" s="20" customFormat="1" x14ac:dyDescent="0.25">
      <c r="B7" s="9">
        <v>15</v>
      </c>
      <c r="C7" s="9" t="s">
        <v>23</v>
      </c>
      <c r="D7" s="9" t="s">
        <v>21</v>
      </c>
      <c r="E7" s="9" t="s">
        <v>16</v>
      </c>
      <c r="F7" s="9">
        <v>23</v>
      </c>
      <c r="G7" s="10" t="s">
        <v>24</v>
      </c>
      <c r="H7" s="9">
        <v>2</v>
      </c>
      <c r="I7" s="11">
        <v>120</v>
      </c>
      <c r="J7" s="11">
        <f t="shared" si="0"/>
        <v>60</v>
      </c>
      <c r="K7" s="18">
        <f t="shared" si="1"/>
        <v>148257.96886582655</v>
      </c>
      <c r="M7" s="21"/>
    </row>
    <row r="8" spans="2:13" s="20" customFormat="1" ht="60" x14ac:dyDescent="0.25">
      <c r="B8" s="9">
        <v>16</v>
      </c>
      <c r="C8" s="9" t="s">
        <v>20</v>
      </c>
      <c r="D8" s="9" t="s">
        <v>21</v>
      </c>
      <c r="E8" s="9" t="s">
        <v>16</v>
      </c>
      <c r="F8" s="9">
        <v>23</v>
      </c>
      <c r="G8" s="10" t="s">
        <v>25</v>
      </c>
      <c r="H8" s="9">
        <v>4</v>
      </c>
      <c r="I8" s="11">
        <v>400</v>
      </c>
      <c r="J8" s="11">
        <f t="shared" si="0"/>
        <v>100</v>
      </c>
      <c r="K8" s="18">
        <f t="shared" si="1"/>
        <v>247096.61477637757</v>
      </c>
      <c r="M8" s="21"/>
    </row>
    <row r="9" spans="2:13" s="20" customFormat="1" x14ac:dyDescent="0.25">
      <c r="B9" s="9"/>
      <c r="C9" s="9" t="s">
        <v>26</v>
      </c>
      <c r="D9" s="9" t="s">
        <v>27</v>
      </c>
      <c r="E9" s="9"/>
      <c r="F9" s="9">
        <v>23</v>
      </c>
      <c r="G9" s="12" t="s">
        <v>28</v>
      </c>
      <c r="H9" s="13">
        <v>8.5</v>
      </c>
      <c r="I9" s="14">
        <v>165</v>
      </c>
      <c r="J9" s="14">
        <f t="shared" si="0"/>
        <v>19.411764705882351</v>
      </c>
      <c r="K9" s="18">
        <f t="shared" si="1"/>
        <v>47965.813456590935</v>
      </c>
      <c r="M9" s="2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J20"/>
  <sheetViews>
    <sheetView tabSelected="1" workbookViewId="0">
      <selection activeCell="J12" sqref="J12"/>
    </sheetView>
  </sheetViews>
  <sheetFormatPr defaultRowHeight="15" x14ac:dyDescent="0.25"/>
  <cols>
    <col min="3" max="3" width="7.140625" bestFit="1" customWidth="1"/>
    <col min="4" max="4" width="15.85546875" bestFit="1" customWidth="1"/>
    <col min="5" max="6" width="12.5703125" bestFit="1" customWidth="1"/>
    <col min="7" max="7" width="12.5703125" customWidth="1"/>
    <col min="8" max="9" width="21.42578125" bestFit="1" customWidth="1"/>
  </cols>
  <sheetData>
    <row r="3" spans="3:10" ht="15.75" thickBot="1" x14ac:dyDescent="0.3">
      <c r="H3">
        <v>19000</v>
      </c>
      <c r="I3">
        <v>20500</v>
      </c>
    </row>
    <row r="4" spans="3:10" ht="15.75" x14ac:dyDescent="0.25">
      <c r="C4" s="33" t="s">
        <v>44</v>
      </c>
      <c r="D4" s="33" t="s">
        <v>45</v>
      </c>
      <c r="E4" s="33" t="s">
        <v>46</v>
      </c>
      <c r="F4" s="24" t="s">
        <v>47</v>
      </c>
      <c r="G4" s="24" t="s">
        <v>55</v>
      </c>
      <c r="H4" s="24" t="s">
        <v>56</v>
      </c>
      <c r="I4" s="24" t="s">
        <v>57</v>
      </c>
    </row>
    <row r="5" spans="3:10" ht="16.5" thickBot="1" x14ac:dyDescent="0.3">
      <c r="C5" s="34"/>
      <c r="D5" s="34"/>
      <c r="E5" s="34"/>
      <c r="F5" s="25" t="s">
        <v>48</v>
      </c>
      <c r="G5" s="25" t="s">
        <v>48</v>
      </c>
      <c r="H5" s="25" t="s">
        <v>49</v>
      </c>
      <c r="I5" s="25" t="s">
        <v>49</v>
      </c>
    </row>
    <row r="6" spans="3:10" ht="15.75" thickBot="1" x14ac:dyDescent="0.3">
      <c r="C6" s="29" t="s">
        <v>50</v>
      </c>
      <c r="D6" s="26" t="s">
        <v>53</v>
      </c>
      <c r="E6" s="27">
        <v>164</v>
      </c>
      <c r="F6" s="36">
        <v>245762.19999999998</v>
      </c>
      <c r="G6" s="36">
        <v>450179.99999999936</v>
      </c>
      <c r="H6" s="38">
        <f>G6*$H$3</f>
        <v>8553419999.9999876</v>
      </c>
      <c r="I6" s="38">
        <f>G6*$I$3</f>
        <v>9228689999.9999866</v>
      </c>
      <c r="J6" s="35">
        <f>G6/E6</f>
        <v>2744.9999999999959</v>
      </c>
    </row>
    <row r="7" spans="3:10" ht="15.75" thickBot="1" x14ac:dyDescent="0.3">
      <c r="C7" s="30" t="s">
        <v>51</v>
      </c>
      <c r="D7" s="26" t="s">
        <v>54</v>
      </c>
      <c r="E7" s="27">
        <v>74</v>
      </c>
      <c r="F7" s="36">
        <v>136589.19999999998</v>
      </c>
      <c r="G7" s="36">
        <v>251229.99999999988</v>
      </c>
      <c r="H7" s="38">
        <f>G7*$H$3</f>
        <v>4773369999.9999981</v>
      </c>
      <c r="I7" s="38">
        <f>G7*$I$3</f>
        <v>5150214999.9999971</v>
      </c>
      <c r="J7" s="35">
        <f>G7/E7</f>
        <v>3394.9999999999986</v>
      </c>
    </row>
    <row r="8" spans="3:10" ht="15.75" thickBot="1" x14ac:dyDescent="0.3">
      <c r="C8" s="31" t="s">
        <v>52</v>
      </c>
      <c r="D8" s="32"/>
      <c r="E8" s="28">
        <f>SUM(E6:E7)</f>
        <v>238</v>
      </c>
      <c r="F8" s="37">
        <v>382351.39999999997</v>
      </c>
      <c r="G8" s="37">
        <f>SUM(G6:G7)</f>
        <v>701409.9999999993</v>
      </c>
      <c r="H8" s="39">
        <f>SUM(H6:H7)</f>
        <v>13326789999.999985</v>
      </c>
      <c r="I8" s="39">
        <f>SUM(I6:I7)</f>
        <v>14378904999.999985</v>
      </c>
    </row>
    <row r="9" spans="3:10" x14ac:dyDescent="0.25">
      <c r="H9" s="2">
        <f>H8/10^7</f>
        <v>1332.6789999999985</v>
      </c>
      <c r="I9" s="2">
        <f>I8/10^7</f>
        <v>1437.8904999999984</v>
      </c>
    </row>
    <row r="13" spans="3:10" x14ac:dyDescent="0.25">
      <c r="E13">
        <v>164</v>
      </c>
      <c r="G13" s="2">
        <v>255.01672240802642</v>
      </c>
      <c r="H13" s="8">
        <f>G13*E13</f>
        <v>41822.742474916333</v>
      </c>
    </row>
    <row r="14" spans="3:10" x14ac:dyDescent="0.25">
      <c r="H14" s="4">
        <f>H13*10.764</f>
        <v>450179.99999999936</v>
      </c>
    </row>
    <row r="15" spans="3:10" x14ac:dyDescent="0.25">
      <c r="E15">
        <v>74</v>
      </c>
      <c r="G15">
        <v>315.40319583797833</v>
      </c>
      <c r="H15">
        <f>G15*E15</f>
        <v>23339.836492010396</v>
      </c>
    </row>
    <row r="16" spans="3:10" x14ac:dyDescent="0.25">
      <c r="H16" s="4">
        <f>H15*10.764</f>
        <v>251229.99999999988</v>
      </c>
    </row>
    <row r="18" spans="7:8" x14ac:dyDescent="0.25">
      <c r="G18" s="18">
        <v>1498.55</v>
      </c>
      <c r="H18" s="35">
        <f>G18*E13</f>
        <v>245762.19999999998</v>
      </c>
    </row>
    <row r="19" spans="7:8" x14ac:dyDescent="0.25">
      <c r="G19" s="18">
        <v>1845.8</v>
      </c>
      <c r="H19" s="35">
        <f>G19*E15</f>
        <v>136589.19999999998</v>
      </c>
    </row>
    <row r="20" spans="7:8" x14ac:dyDescent="0.25">
      <c r="H20" s="35">
        <f>SUM(H18:H19)</f>
        <v>382351.39999999997</v>
      </c>
    </row>
  </sheetData>
  <mergeCells count="4">
    <mergeCell ref="C8:D8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2024-03-21T07:17:12Z</dcterms:modified>
</cp:coreProperties>
</file>