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Y:\Yash Bhatnagar\BHSL Report\New Data\FAR Working\Reports\Bilai\Report\"/>
    </mc:Choice>
  </mc:AlternateContent>
  <xr:revisionPtr revIDLastSave="0" documentId="13_ncr:1_{96256008-EFA5-45CF-8D6F-D835313BA7AA}" xr6:coauthVersionLast="47" xr6:coauthVersionMax="47" xr10:uidLastSave="{00000000-0000-0000-0000-000000000000}"/>
  <bookViews>
    <workbookView minimized="1" xWindow="4530" yWindow="4530" windowWidth="2055" windowHeight="870" activeTab="2" xr2:uid="{00000000-000D-0000-FFFF-FFFF00000000}"/>
  </bookViews>
  <sheets>
    <sheet name="Building sheet" sheetId="1" r:id="rId1"/>
    <sheet name="Building working" sheetId="2" r:id="rId2"/>
    <sheet name="Road &amp; Drains" sheetId="3" r:id="rId3"/>
    <sheet name="Summary" sheetId="4" r:id="rId4"/>
  </sheets>
  <definedNames>
    <definedName name="_xlnm._FilterDatabase" localSheetId="1" hidden="1">'Building working'!$B$3:$V$28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8" i="2" l="1"/>
  <c r="R28" i="2"/>
  <c r="J8" i="3" l="1"/>
  <c r="K8" i="3" s="1"/>
  <c r="M8" i="3" s="1"/>
  <c r="M12" i="3" s="1"/>
  <c r="K6" i="3"/>
  <c r="K7" i="3"/>
  <c r="K5" i="3"/>
  <c r="J9" i="3"/>
  <c r="M7" i="3"/>
  <c r="M6" i="3"/>
  <c r="M5" i="3"/>
  <c r="M9" i="3" l="1"/>
  <c r="F6" i="4" l="1"/>
  <c r="G6" i="4"/>
  <c r="Q27" i="2"/>
  <c r="R27" i="2" s="1"/>
  <c r="Q26" i="2"/>
  <c r="R26" i="2" s="1"/>
  <c r="Q25" i="2"/>
  <c r="R25" i="2" s="1"/>
  <c r="Q24" i="2"/>
  <c r="R24" i="2" s="1"/>
  <c r="Q23" i="2"/>
  <c r="R23" i="2" s="1"/>
  <c r="Q22" i="2"/>
  <c r="R22" i="2" s="1"/>
  <c r="Q21" i="2"/>
  <c r="R21" i="2" s="1"/>
  <c r="Q20" i="2"/>
  <c r="R20" i="2" s="1"/>
  <c r="Q19" i="2"/>
  <c r="R19" i="2" s="1"/>
  <c r="Q18" i="2"/>
  <c r="R18" i="2" s="1"/>
  <c r="Q17" i="2"/>
  <c r="R17" i="2" s="1"/>
  <c r="Q16" i="2"/>
  <c r="R16" i="2" s="1"/>
  <c r="Q15" i="2"/>
  <c r="R15" i="2" s="1"/>
  <c r="Q14" i="2"/>
  <c r="R14" i="2" s="1"/>
  <c r="Q13" i="2"/>
  <c r="R13" i="2" s="1"/>
  <c r="Q12" i="2"/>
  <c r="O27" i="2"/>
  <c r="O26" i="2"/>
  <c r="O25" i="2"/>
  <c r="O24" i="2"/>
  <c r="O23" i="2"/>
  <c r="O22" i="2"/>
  <c r="O21" i="2"/>
  <c r="O20" i="2"/>
  <c r="O19" i="2"/>
  <c r="O18" i="2"/>
  <c r="O17" i="2"/>
  <c r="O16" i="2"/>
  <c r="O15" i="2"/>
  <c r="O14" i="2"/>
  <c r="O13" i="2"/>
  <c r="O12" i="2"/>
  <c r="O11" i="2"/>
  <c r="L12" i="2"/>
  <c r="L13" i="2"/>
  <c r="L14" i="2"/>
  <c r="L15" i="2"/>
  <c r="L16" i="2"/>
  <c r="L17" i="2"/>
  <c r="L18" i="2"/>
  <c r="L19" i="2"/>
  <c r="L20" i="2"/>
  <c r="L21" i="2"/>
  <c r="L22" i="2"/>
  <c r="L23" i="2"/>
  <c r="L24" i="2"/>
  <c r="L25" i="2"/>
  <c r="L26" i="2"/>
  <c r="L27" i="2"/>
  <c r="L9" i="2"/>
  <c r="G12" i="2"/>
  <c r="H12" i="2" s="1"/>
  <c r="G11" i="2"/>
  <c r="G10" i="2"/>
  <c r="H4" i="2"/>
  <c r="H5" i="2"/>
  <c r="Y5" i="2" s="1"/>
  <c r="H6" i="2"/>
  <c r="Y6" i="2" s="1"/>
  <c r="H7" i="2"/>
  <c r="Y7" i="2" s="1"/>
  <c r="H8" i="2"/>
  <c r="Y8" i="2" s="1"/>
  <c r="H9" i="2"/>
  <c r="H11" i="2"/>
  <c r="H13" i="2"/>
  <c r="H14" i="2"/>
  <c r="H15" i="2"/>
  <c r="H16" i="2"/>
  <c r="H17" i="2"/>
  <c r="H18" i="2"/>
  <c r="H19" i="2"/>
  <c r="H20" i="2"/>
  <c r="H21" i="2"/>
  <c r="H22" i="2"/>
  <c r="H23" i="2"/>
  <c r="H24" i="2"/>
  <c r="H25" i="2"/>
  <c r="H26" i="2"/>
  <c r="H27" i="2"/>
  <c r="Y4" i="2"/>
  <c r="Q11" i="2"/>
  <c r="L11" i="2"/>
  <c r="Q10" i="2"/>
  <c r="O10" i="2"/>
  <c r="L10" i="2"/>
  <c r="Q9" i="2"/>
  <c r="R9" i="2" s="1"/>
  <c r="O9" i="2"/>
  <c r="Q8" i="2"/>
  <c r="R8" i="2" s="1"/>
  <c r="O8" i="2"/>
  <c r="L8" i="2"/>
  <c r="Q7" i="2"/>
  <c r="R7" i="2" s="1"/>
  <c r="O7" i="2"/>
  <c r="L7" i="2"/>
  <c r="Q6" i="2"/>
  <c r="R6" i="2" s="1"/>
  <c r="O6" i="2"/>
  <c r="L6" i="2"/>
  <c r="Q5" i="2"/>
  <c r="R5" i="2" s="1"/>
  <c r="O5" i="2"/>
  <c r="L5" i="2"/>
  <c r="Q4" i="2"/>
  <c r="O4" i="2"/>
  <c r="L4" i="2"/>
  <c r="G28" i="2" l="1"/>
  <c r="R11" i="2"/>
  <c r="S11" i="2" s="1"/>
  <c r="T11" i="2" s="1"/>
  <c r="V11" i="2" s="1"/>
  <c r="R12" i="2"/>
  <c r="S12" i="2" s="1"/>
  <c r="T12" i="2" s="1"/>
  <c r="V12" i="2" s="1"/>
  <c r="S16" i="2"/>
  <c r="T16" i="2" s="1"/>
  <c r="V16" i="2" s="1"/>
  <c r="S7" i="2"/>
  <c r="T7" i="2" s="1"/>
  <c r="V7" i="2" s="1"/>
  <c r="S13" i="2"/>
  <c r="T13" i="2" s="1"/>
  <c r="V13" i="2" s="1"/>
  <c r="S17" i="2"/>
  <c r="T17" i="2" s="1"/>
  <c r="V17" i="2" s="1"/>
  <c r="S21" i="2"/>
  <c r="T21" i="2" s="1"/>
  <c r="V21" i="2" s="1"/>
  <c r="S25" i="2"/>
  <c r="T25" i="2" s="1"/>
  <c r="V25" i="2" s="1"/>
  <c r="S14" i="2"/>
  <c r="T14" i="2" s="1"/>
  <c r="V14" i="2" s="1"/>
  <c r="S18" i="2"/>
  <c r="T18" i="2" s="1"/>
  <c r="V18" i="2" s="1"/>
  <c r="S22" i="2"/>
  <c r="T22" i="2" s="1"/>
  <c r="V22" i="2" s="1"/>
  <c r="S26" i="2"/>
  <c r="T26" i="2" s="1"/>
  <c r="V26" i="2" s="1"/>
  <c r="S15" i="2"/>
  <c r="T15" i="2" s="1"/>
  <c r="V15" i="2" s="1"/>
  <c r="S19" i="2"/>
  <c r="T19" i="2" s="1"/>
  <c r="V19" i="2" s="1"/>
  <c r="S23" i="2"/>
  <c r="T23" i="2" s="1"/>
  <c r="V23" i="2" s="1"/>
  <c r="S27" i="2"/>
  <c r="T27" i="2" s="1"/>
  <c r="V27" i="2" s="1"/>
  <c r="S20" i="2"/>
  <c r="T20" i="2" s="1"/>
  <c r="V20" i="2" s="1"/>
  <c r="S24" i="2"/>
  <c r="T24" i="2" s="1"/>
  <c r="V24" i="2" s="1"/>
  <c r="R10" i="2"/>
  <c r="S10" i="2" s="1"/>
  <c r="T10" i="2" s="1"/>
  <c r="V10" i="2" s="1"/>
  <c r="H10" i="2"/>
  <c r="H28" i="2" s="1"/>
  <c r="R4" i="2"/>
  <c r="S8" i="2"/>
  <c r="T8" i="2" s="1"/>
  <c r="V8" i="2" s="1"/>
  <c r="S6" i="2"/>
  <c r="T6" i="2" s="1"/>
  <c r="V6" i="2" s="1"/>
  <c r="S5" i="2"/>
  <c r="T5" i="2" s="1"/>
  <c r="V5" i="2" s="1"/>
  <c r="S9" i="2"/>
  <c r="T9" i="2" s="1"/>
  <c r="V9" i="2" s="1"/>
  <c r="F5" i="4" l="1"/>
  <c r="F7" i="4" s="1"/>
  <c r="S4" i="2"/>
  <c r="J30" i="1"/>
  <c r="J29" i="1"/>
  <c r="J28" i="1"/>
  <c r="J27" i="1"/>
  <c r="J26" i="1"/>
  <c r="J25" i="1"/>
  <c r="J24" i="1"/>
  <c r="J23" i="1"/>
  <c r="J22" i="1"/>
  <c r="J21" i="1"/>
  <c r="J20" i="1"/>
  <c r="J19" i="1"/>
  <c r="J18" i="1"/>
  <c r="J17" i="1"/>
  <c r="J16" i="1"/>
  <c r="J15" i="1"/>
  <c r="J14" i="1"/>
  <c r="J13" i="1"/>
  <c r="I12" i="1"/>
  <c r="J12" i="1" s="1"/>
  <c r="I11" i="1"/>
  <c r="J11" i="1" s="1"/>
  <c r="I10" i="1"/>
  <c r="T4" i="2" l="1"/>
  <c r="V4" i="2" s="1"/>
  <c r="S28" i="2"/>
  <c r="G5" i="4" l="1"/>
  <c r="G7" i="4" s="1"/>
  <c r="T28" i="2"/>
</calcChain>
</file>

<file path=xl/sharedStrings.xml><?xml version="1.0" encoding="utf-8"?>
<sst xmlns="http://schemas.openxmlformats.org/spreadsheetml/2006/main" count="307" uniqueCount="142">
  <si>
    <t xml:space="preserve">CIVIL/STRUCTURES VALUATION </t>
  </si>
  <si>
    <t>S.No.</t>
  </si>
  <si>
    <t>Block Name</t>
  </si>
  <si>
    <t>Total Slabs/ Floors</t>
  </si>
  <si>
    <t>Floor wise Height (ft.)</t>
  </si>
  <si>
    <t>Year of construction</t>
  </si>
  <si>
    <t>Type of construction     (select from drop down)</t>
  </si>
  <si>
    <t>Structure condition</t>
  </si>
  <si>
    <t>Area (in sq. mtr.)</t>
  </si>
  <si>
    <t>Area (sq. fts.)</t>
  </si>
  <si>
    <t xml:space="preserve">Mill House </t>
  </si>
  <si>
    <t xml:space="preserve">G+1 </t>
  </si>
  <si>
    <t>59'-0"</t>
  </si>
  <si>
    <t>,Asbestos cement sheet shed roof mounted and brick masonry wall ,trusses frame structure</t>
  </si>
  <si>
    <t xml:space="preserve"> Power House</t>
  </si>
  <si>
    <r>
      <t>D.G. Set</t>
    </r>
    <r>
      <rPr>
        <sz val="10"/>
        <color indexed="8"/>
        <rFont val="Arial"/>
        <family val="2"/>
      </rPr>
      <t xml:space="preserve"> </t>
    </r>
  </si>
  <si>
    <t>G Floor</t>
  </si>
  <si>
    <t>16'-4"</t>
  </si>
  <si>
    <t xml:space="preserve">Boiler Panel Room </t>
  </si>
  <si>
    <t>30'-2"</t>
  </si>
  <si>
    <t>G+1 RCC Framed  single storied with RCC roof and brick masonry wall</t>
  </si>
  <si>
    <t xml:space="preserve">Boiling House Building </t>
  </si>
  <si>
    <t>75'-4"</t>
  </si>
  <si>
    <t>Asbestos cement sheet shed roof mounted on iron pillars  ,trusses frame structure,and brick masonry wall</t>
  </si>
  <si>
    <t xml:space="preserve">Sugar Godown </t>
  </si>
  <si>
    <t>32'-8"</t>
  </si>
  <si>
    <t>2005-2006</t>
  </si>
  <si>
    <t xml:space="preserve">Colored corrugated GI sheet roof mounted on RCC pillars and brick masonry wall ,trusses frame structure </t>
  </si>
  <si>
    <t>Gunny Bag Godown</t>
  </si>
  <si>
    <t xml:space="preserve">General Store </t>
  </si>
  <si>
    <t>26'-3"</t>
  </si>
  <si>
    <t>Asbestos cement sheet shed roof mounted on RCC pillars  ,and RCC framed single storied RCC roof,,and brick masonry wall,trusses frame structure,and factory made door frame,window with flush door and white wash, snowcem etc.</t>
  </si>
  <si>
    <r>
      <t xml:space="preserve">Workshop </t>
    </r>
    <r>
      <rPr>
        <sz val="10"/>
        <color indexed="8"/>
        <rFont val="Arial"/>
        <family val="2"/>
      </rPr>
      <t>,</t>
    </r>
  </si>
  <si>
    <t>Asbestos cement sheet shed roof mounted on RCC pillars  ,trusses frame structure, brick masonry wall,white wash, snowcem paint and factory made door shutter etc.</t>
  </si>
  <si>
    <t>Tech Block</t>
  </si>
  <si>
    <t>22'-11"</t>
  </si>
  <si>
    <t>G+1 RCC Framed Single storied with RCC roof and brick masonry wall,factory made door frame, window with flush door and white wash, snowcem paint etc.</t>
  </si>
  <si>
    <t>Sulpher&amp; lime godown</t>
  </si>
  <si>
    <t>15'-7"</t>
  </si>
  <si>
    <t>Asbestos cement sheet shed roof mounted on RCC pillars  ,trusses frame structure, brick masonry wall,factory made door shutter and white wash, snowcem paint etc.</t>
  </si>
  <si>
    <t xml:space="preserve">Cane office &amp; Hospital </t>
  </si>
  <si>
    <t>12'-0"</t>
  </si>
  <si>
    <t>RCC framed with RCC roof and brick masonry wall,kota stone flooring, factory made door frame  &amp; window  with flush door and conduit wiring , white wash, snowcem paint etc.</t>
  </si>
  <si>
    <t xml:space="preserve">Canteen </t>
  </si>
  <si>
    <t>Asbestos cement sheet shed roof mounted on RCC pillars  ,trusses frame structure, brick masonry wall,white wash, snowcem paint ,kota stone flooring and factory made door frame etc.</t>
  </si>
  <si>
    <t>Time office</t>
  </si>
  <si>
    <t>7'-10"</t>
  </si>
  <si>
    <t>RCC Framed with RCC roof and brick masonry ,  Aluminium window and door and white wash ,snowcem etc.</t>
  </si>
  <si>
    <t xml:space="preserve">Administrative building , </t>
  </si>
  <si>
    <t xml:space="preserve">G+1 RCC framed  single storied structure with RCC roof and brick masonry wall ,marble ,tiles flooring in entrance corridor and ist. Floor marble and tiles flooring in offices  and false ceiling Air cooling ducts, Dholphur stone facing, Porch for vechile parking, Conduit wiring. </t>
  </si>
  <si>
    <t>Bank Building ,</t>
  </si>
  <si>
    <t>13'-2"</t>
  </si>
  <si>
    <t>RCC pillars  with RCC roof and brick masonry wall , kota stone  flooring, conduit wiring, whitewash, snowcem paint and factory made door frame, window and flush door, etc.</t>
  </si>
  <si>
    <t xml:space="preserve">Security Barack </t>
  </si>
  <si>
    <t>Asbestos cement sheet shed roof mounted on RCC pillars  ,trusses frame structure, brick masonry wall,factory made door frame, window and flush door and white wash, snowcem paint etc.</t>
  </si>
  <si>
    <t>Electrical Panel Room (near door and cooling tower) , (2 NOS)</t>
  </si>
  <si>
    <t>10'-0"</t>
  </si>
  <si>
    <t>RCC pillars  with RCC roof and brick masonry wall , cement flooring, conduit wiring, whitewash, snowcem paint and factory made door frame, window and flush door, etc.</t>
  </si>
  <si>
    <r>
      <t>Guest House</t>
    </r>
    <r>
      <rPr>
        <sz val="10"/>
        <color indexed="8"/>
        <rFont val="Arial"/>
        <family val="2"/>
      </rPr>
      <t>,</t>
    </r>
  </si>
  <si>
    <t>19'-8"</t>
  </si>
  <si>
    <t>G+1 RCC framed Single storied structure with RCC roof, brick masonry wall , kota stone, tiles flooring, conduit wiring, whitewash, snowcem paint and factory made door frame, window and flush door, etc.</t>
  </si>
  <si>
    <t xml:space="preserve">Residential Building  </t>
  </si>
  <si>
    <t>G+2</t>
  </si>
  <si>
    <t>33'-3"</t>
  </si>
  <si>
    <t>2005-2009</t>
  </si>
  <si>
    <t>G+2,RCC framed three storied structure with RCC roof, brick masonry wall , kota stone, tiles flooring, conduit wiring, whitewash, snowcem paint and factory made door frame, window and flush door with commercial sanitary fittings, etc.</t>
  </si>
  <si>
    <t>Banglow (6 NOS)</t>
  </si>
  <si>
    <t>20.6"</t>
  </si>
  <si>
    <t>2005-2010</t>
  </si>
  <si>
    <t>,RCC framed  structure with RCC roof, brick masonry wall , kota stone and marble, tiles flooring, conduit wiring, whitewash, snowcem paint and factory made door frame, window and flush door with commercial sanitary fittings, etc.</t>
  </si>
  <si>
    <t>G+3 (1 BED ROOM FLATS) (148 NOS)</t>
  </si>
  <si>
    <t>G+3</t>
  </si>
  <si>
    <t>40'-0"</t>
  </si>
  <si>
    <t>2006-2007</t>
  </si>
  <si>
    <t>G+3,RCC framed four storied structure with RCC roof, brick masonry wall , kota stone, tiles flooring, conduit wiring, whitewash, snowcem paint and factory made door frame, window and flush door with commercial sanitary fittings, etc.</t>
  </si>
  <si>
    <t xml:space="preserve">E.T.P </t>
  </si>
  <si>
    <t>11'-6"</t>
  </si>
  <si>
    <t>RCC pillars  with RCC roof and brick masonry wall , cement flooring, conduit wiring, whitewash, snowcem paint and factory made door frame, window and flush door, door shutteretc.</t>
  </si>
  <si>
    <t>Store Building 2</t>
  </si>
  <si>
    <t>13'-0"</t>
  </si>
  <si>
    <t>Asbestos cement sheet shed roof &amp; iron column mounted and trusses frame structure</t>
  </si>
  <si>
    <t xml:space="preserve">Boundry wall length (meter) </t>
  </si>
  <si>
    <t>9'-0"</t>
  </si>
  <si>
    <t>RCC Pillar with brick masnory wall</t>
  </si>
  <si>
    <t>Road (meter)</t>
  </si>
  <si>
    <t>RCC</t>
  </si>
  <si>
    <t>Drainage (meter)</t>
  </si>
  <si>
    <t>Reservoir (meter)</t>
  </si>
  <si>
    <t>25 X 25 X 4</t>
  </si>
  <si>
    <t>ANNEXURE-A:  MARKET VALUE OF STRUCTURES OF M/S. BAJAJ HINDUSTHAN SUGAR LIMITED.| PROPERTY OF INDUSTRIAL PROPERTY | SITUATED AT: VILLAGE- THANABHAWAN, DISTRICT- SHAMLI, U.P</t>
  </si>
  <si>
    <t>Sr. No.</t>
  </si>
  <si>
    <t>Floor</t>
  </si>
  <si>
    <t xml:space="preserve">Block Name </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</si>
  <si>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</si>
  <si>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</si>
  <si>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</si>
  <si>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</si>
  <si>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</si>
  <si>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</si>
  <si>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</si>
  <si>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</si>
  <si>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</si>
  <si>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</si>
  <si>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</si>
  <si>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</si>
  <si>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</si>
  <si>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Total Deterioration 
(</t>
    </r>
    <r>
      <rPr>
        <i/>
        <sz val="11"/>
        <rFont val="Calibri"/>
        <family val="2"/>
        <scheme val="minor"/>
      </rPr>
      <t>INR</t>
    </r>
    <r>
      <rPr>
        <b/>
        <sz val="11"/>
        <rFont val="Calibri"/>
        <family val="2"/>
        <scheme val="minor"/>
      </rPr>
      <t xml:space="preserve">) </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</si>
  <si>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</si>
  <si>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</si>
  <si>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</si>
  <si>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r>
      <t>Govt. Guideline rates
(</t>
    </r>
    <r>
      <rPr>
        <i/>
        <sz val="11"/>
        <rFont val="Calibri"/>
        <family val="2"/>
        <scheme val="minor"/>
      </rPr>
      <t>per sq. mtr.</t>
    </r>
    <r>
      <rPr>
        <b/>
        <sz val="11"/>
        <rFont val="Calibri"/>
        <family val="2"/>
        <scheme val="minor"/>
      </rPr>
      <t>)</t>
    </r>
  </si>
  <si>
    <t>Age Factor</t>
  </si>
  <si>
    <t>Total Govt. Guideline value</t>
  </si>
  <si>
    <t>Good</t>
  </si>
  <si>
    <t>Height (in ft.)</t>
  </si>
  <si>
    <t xml:space="preserve">D.G. Set </t>
  </si>
  <si>
    <t>Workshop ,</t>
  </si>
  <si>
    <t>Guest House,</t>
  </si>
  <si>
    <t>ANNEXURE-B: VALUATION  OF OTHER STRUCTURES</t>
  </si>
  <si>
    <t>Description</t>
  </si>
  <si>
    <t xml:space="preserve">Type of construction  </t>
  </si>
  <si>
    <r>
      <t xml:space="preserve">Area 
</t>
    </r>
    <r>
      <rPr>
        <i/>
        <sz val="11"/>
        <color indexed="8"/>
        <rFont val="Calibri"/>
        <family val="2"/>
      </rPr>
      <t>(in running mtr.)</t>
    </r>
  </si>
  <si>
    <t>Rates adopted</t>
  </si>
  <si>
    <t>Depreciated Replacement Cost</t>
  </si>
  <si>
    <t xml:space="preserve">Govt. Guidelines Rates 
(in sq. mtr.)
</t>
  </si>
  <si>
    <t xml:space="preserve"> Govt. Guideline Value</t>
  </si>
  <si>
    <t>Average</t>
  </si>
  <si>
    <t>Total</t>
  </si>
  <si>
    <t>TOTAL</t>
  </si>
  <si>
    <t>Annexure</t>
  </si>
  <si>
    <t>Gross Block</t>
  </si>
  <si>
    <t>Depreciated Fair Market Value</t>
  </si>
  <si>
    <t>Sugar &amp; Co- Gen Plant</t>
  </si>
  <si>
    <t>A</t>
  </si>
  <si>
    <t>Other  Structures</t>
  </si>
  <si>
    <t>B</t>
  </si>
  <si>
    <t>Notes:</t>
  </si>
  <si>
    <r>
      <t xml:space="preserve">Area
</t>
    </r>
    <r>
      <rPr>
        <i/>
        <sz val="11"/>
        <color indexed="8"/>
        <rFont val="Calibri"/>
        <family val="2"/>
      </rPr>
      <t xml:space="preserve"> ( fts.)</t>
    </r>
  </si>
  <si>
    <t>BUILDING/ CIVIL STRUCTURE | BAJAJ HINDUSTHAN SUGAR LIMITED | BILAI, TEHSIL &amp; DISTRICT- BIJNOUR, U.P</t>
  </si>
  <si>
    <t>1.The covered area statement of the subject project has been taken on the basis of information/ data provided by the company.</t>
  </si>
  <si>
    <t>2. The condition of the structure is average and maintained by the company.</t>
  </si>
  <si>
    <t>3. The Valuation of the building/ civil structures has been done on the basis of 'Depreciated Replacement cost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</si>
</sst>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0.0"/>
    <numFmt numFmtId="165" formatCode="0.000"/>
    <numFmt numFmtId="166" formatCode="_ [$₹-4009]\ * #,##0.00_ ;_ [$₹-4009]\ * \-#,##0.00_ ;_ [$₹-4009]\ * &quot;-&quot;??_ ;_ @_ "/>
    <numFmt numFmtId="167" formatCode="_ [$₹-4009]\ * #,##0_ ;_ [$₹-4009]\ * \-#,##0_ ;_ [$₹-4009]\ * &quot;-&quot;??_ ;_ @_ "/>
    <numFmt numFmtId="174" formatCode="_ * #,##0_ ;_ * \-#,##0_ ;_ * &quot;-&quot;??_ ;_ @_ "/>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b/>
      <sz val="10"/>
      <color indexed="9"/>
      <name val="Arial"/>
      <family val="2"/>
    </font>
    <font>
      <b/>
      <sz val="10"/>
      <color indexed="8"/>
      <name val="Arial"/>
      <family val="2"/>
    </font>
    <font>
      <sz val="10"/>
      <color indexed="8"/>
      <name val="Arial"/>
      <family val="2"/>
    </font>
    <font>
      <sz val="10"/>
      <name val="Arial"/>
      <family val="2"/>
    </font>
    <font>
      <b/>
      <sz val="11"/>
      <name val="Calibri"/>
      <family val="2"/>
      <scheme val="minor"/>
    </font>
    <font>
      <i/>
      <sz val="11"/>
      <name val="Calibri"/>
      <family val="2"/>
      <scheme val="minor"/>
    </font>
    <font>
      <b/>
      <i/>
      <sz val="11"/>
      <name val="Calibri"/>
      <family val="2"/>
      <scheme val="minor"/>
    </font>
    <font>
      <sz val="11"/>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1"/>
      <color indexed="8"/>
      <name val="Calibri"/>
      <family val="2"/>
    </font>
    <font>
      <b/>
      <sz val="12"/>
      <color indexed="9"/>
      <name val="Calibri"/>
      <family val="2"/>
    </font>
    <font>
      <i/>
      <sz val="11"/>
      <color indexed="8"/>
      <name val="Calibri"/>
      <family val="2"/>
    </font>
    <font>
      <sz val="11"/>
      <color indexed="8"/>
      <name val="Calibri"/>
      <family val="2"/>
      <scheme val="minor"/>
    </font>
    <font>
      <b/>
      <sz val="11"/>
      <color indexed="8"/>
      <name val="Calibri"/>
      <family val="2"/>
      <scheme val="minor"/>
    </font>
    <font>
      <b/>
      <sz val="10"/>
      <color theme="1"/>
      <name val="Calibri"/>
      <family val="2"/>
      <scheme val="minor"/>
    </font>
    <font>
      <b/>
      <sz val="10"/>
      <color indexed="8"/>
      <name val="Calibri"/>
      <family val="2"/>
      <scheme val="minor"/>
    </font>
    <font>
      <b/>
      <sz val="10"/>
      <name val="Calibri"/>
      <family val="2"/>
      <scheme val="minor"/>
    </font>
    <font>
      <i/>
      <sz val="11"/>
      <color rgb="FF000000"/>
      <name val="Calibri"/>
      <family val="2"/>
    </font>
  </fonts>
  <fills count="8">
    <fill>
      <patternFill patternType="none"/>
    </fill>
    <fill>
      <patternFill patternType="gray125"/>
    </fill>
    <fill>
      <patternFill patternType="solid">
        <fgColor indexed="56"/>
        <bgColor indexed="63"/>
      </patternFill>
    </fill>
    <fill>
      <patternFill patternType="solid">
        <fgColor indexed="44"/>
        <bgColor indexed="24"/>
      </patternFill>
    </fill>
    <fill>
      <patternFill patternType="solid">
        <fgColor rgb="FF1E366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9389629810485"/>
        <bgColor indexed="2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s>
  <cellStyleXfs count="9">
    <xf numFmtId="0" fontId="0" fillId="0" borderId="0"/>
    <xf numFmtId="44" fontId="1" fillId="0" borderId="0" applyFont="0" applyFill="0" applyBorder="0" applyAlignment="0" applyProtection="0"/>
    <xf numFmtId="0" fontId="4" fillId="0" borderId="0"/>
    <xf numFmtId="0" fontId="8" fillId="0" borderId="0"/>
    <xf numFmtId="0" fontId="8" fillId="0" borderId="0"/>
    <xf numFmtId="0" fontId="8" fillId="0" borderId="0"/>
    <xf numFmtId="0" fontId="8" fillId="0" borderId="0"/>
    <xf numFmtId="44" fontId="1" fillId="0" borderId="0" applyFont="0" applyFill="0" applyBorder="0" applyAlignment="0" applyProtection="0"/>
    <xf numFmtId="43" fontId="1" fillId="0" borderId="0" applyFont="0" applyFill="0" applyBorder="0" applyAlignment="0" applyProtection="0"/>
  </cellStyleXfs>
  <cellXfs count="113">
    <xf numFmtId="0" fontId="0" fillId="0" borderId="0" xfId="0"/>
    <xf numFmtId="0" fontId="6" fillId="3" borderId="1" xfId="2" applyFont="1" applyFill="1" applyBorder="1" applyAlignment="1">
      <alignment horizontal="center" vertical="center" wrapText="1"/>
    </xf>
    <xf numFmtId="0" fontId="6" fillId="3" borderId="1" xfId="2" applyFont="1" applyFill="1" applyBorder="1" applyAlignment="1">
      <alignment horizontal="left" vertical="center" wrapText="1"/>
    </xf>
    <xf numFmtId="0" fontId="7" fillId="0" borderId="1" xfId="2" applyFont="1" applyBorder="1" applyAlignment="1">
      <alignment horizontal="center" vertical="center"/>
    </xf>
    <xf numFmtId="0" fontId="6" fillId="0" borderId="1" xfId="2" applyFont="1" applyBorder="1" applyAlignment="1">
      <alignment horizontal="left" vertical="center" wrapText="1"/>
    </xf>
    <xf numFmtId="0" fontId="7" fillId="0" borderId="1" xfId="2" applyFont="1" applyBorder="1" applyAlignment="1">
      <alignment horizontal="center" vertical="center" wrapText="1"/>
    </xf>
    <xf numFmtId="0" fontId="7" fillId="0" borderId="1" xfId="2" applyFont="1" applyBorder="1" applyAlignment="1">
      <alignment horizontal="left" vertical="center" wrapText="1"/>
    </xf>
    <xf numFmtId="0" fontId="7" fillId="0" borderId="1" xfId="0" applyFont="1" applyBorder="1" applyAlignment="1">
      <alignment horizontal="center" vertical="center"/>
    </xf>
    <xf numFmtId="2" fontId="7" fillId="0" borderId="1" xfId="2" applyNumberFormat="1" applyFont="1" applyBorder="1" applyAlignment="1">
      <alignment horizontal="center" vertical="center"/>
    </xf>
    <xf numFmtId="0" fontId="8" fillId="0" borderId="1" xfId="2" applyFont="1" applyBorder="1" applyAlignment="1">
      <alignment horizontal="center" vertical="center"/>
    </xf>
    <xf numFmtId="0" fontId="6" fillId="0" borderId="0" xfId="2" applyFont="1" applyAlignment="1">
      <alignment horizontal="left" vertical="center" wrapText="1"/>
    </xf>
    <xf numFmtId="0" fontId="8" fillId="0" borderId="1" xfId="2" applyFont="1" applyBorder="1" applyAlignment="1">
      <alignment horizontal="justify" vertical="center"/>
    </xf>
    <xf numFmtId="0" fontId="6" fillId="0" borderId="1" xfId="2" applyFont="1" applyBorder="1" applyAlignment="1">
      <alignment vertical="center" wrapText="1"/>
    </xf>
    <xf numFmtId="0" fontId="7" fillId="0" borderId="1" xfId="0" applyFont="1" applyBorder="1" applyAlignment="1">
      <alignment horizontal="left" vertical="center" wrapText="1"/>
    </xf>
    <xf numFmtId="164" fontId="8" fillId="0" borderId="1" xfId="2" applyNumberFormat="1" applyFont="1" applyBorder="1" applyAlignment="1">
      <alignment horizontal="center" vertical="center"/>
    </xf>
    <xf numFmtId="0" fontId="7" fillId="0" borderId="0" xfId="2" applyFont="1" applyAlignment="1">
      <alignment horizontal="left" vertical="center" wrapText="1"/>
    </xf>
    <xf numFmtId="0" fontId="8" fillId="0" borderId="1" xfId="2"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2" xfId="0" applyFont="1" applyBorder="1" applyAlignment="1">
      <alignment horizontal="center" vertical="center" wrapText="1"/>
    </xf>
    <xf numFmtId="2" fontId="13" fillId="0" borderId="2" xfId="0" applyNumberFormat="1" applyFont="1" applyBorder="1" applyAlignment="1">
      <alignment horizontal="center" vertical="center" wrapText="1"/>
    </xf>
    <xf numFmtId="165" fontId="13" fillId="0" borderId="2" xfId="0" applyNumberFormat="1" applyFont="1" applyBorder="1" applyAlignment="1">
      <alignment horizontal="center" vertical="center" wrapText="1"/>
    </xf>
    <xf numFmtId="166" fontId="13" fillId="0" borderId="2" xfId="0" applyNumberFormat="1" applyFont="1" applyBorder="1" applyAlignment="1">
      <alignment horizontal="center" vertical="center" wrapText="1"/>
    </xf>
    <xf numFmtId="167" fontId="13" fillId="0" borderId="2" xfId="0" applyNumberFormat="1" applyFont="1" applyBorder="1" applyAlignment="1">
      <alignment horizontal="center" vertical="center" wrapText="1"/>
    </xf>
    <xf numFmtId="166" fontId="0" fillId="0" borderId="3" xfId="0" applyNumberFormat="1" applyBorder="1" applyAlignment="1">
      <alignment horizontal="center" vertical="center" wrapText="1"/>
    </xf>
    <xf numFmtId="0" fontId="0" fillId="0" borderId="2" xfId="0" applyBorder="1" applyAlignment="1">
      <alignment horizontal="center" vertical="center" wrapText="1"/>
    </xf>
    <xf numFmtId="167" fontId="0" fillId="0" borderId="2" xfId="0" applyNumberFormat="1" applyBorder="1" applyAlignment="1">
      <alignment horizontal="center" vertical="center" wrapText="1"/>
    </xf>
    <xf numFmtId="0" fontId="13" fillId="0" borderId="4" xfId="0"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left" vertical="center" wrapText="1"/>
    </xf>
    <xf numFmtId="2" fontId="15" fillId="0" borderId="1" xfId="2" applyNumberFormat="1" applyFont="1" applyBorder="1" applyAlignment="1">
      <alignment horizontal="center" vertical="center"/>
    </xf>
    <xf numFmtId="0" fontId="15" fillId="0" borderId="1" xfId="2" applyFont="1" applyBorder="1" applyAlignment="1">
      <alignment horizontal="center" vertical="center"/>
    </xf>
    <xf numFmtId="0" fontId="14" fillId="0" borderId="1" xfId="2" applyFont="1" applyBorder="1" applyAlignment="1">
      <alignment horizontal="center" vertical="center"/>
    </xf>
    <xf numFmtId="0" fontId="15" fillId="0" borderId="0" xfId="2" applyFont="1" applyAlignment="1">
      <alignment horizontal="left" vertical="center" wrapText="1"/>
    </xf>
    <xf numFmtId="0" fontId="14" fillId="0" borderId="1" xfId="2" applyFont="1" applyBorder="1" applyAlignment="1">
      <alignment horizontal="justify" vertical="center"/>
    </xf>
    <xf numFmtId="0" fontId="15" fillId="0" borderId="1" xfId="2" applyFont="1" applyBorder="1" applyAlignment="1">
      <alignment vertical="center" wrapText="1"/>
    </xf>
    <xf numFmtId="0" fontId="15" fillId="0" borderId="1" xfId="0" applyFont="1" applyBorder="1" applyAlignment="1">
      <alignment horizontal="left" vertical="center" wrapText="1"/>
    </xf>
    <xf numFmtId="164" fontId="14" fillId="0" borderId="1" xfId="2" applyNumberFormat="1" applyFont="1" applyBorder="1" applyAlignment="1">
      <alignment horizontal="center" vertical="center"/>
    </xf>
    <xf numFmtId="0" fontId="15" fillId="0" borderId="5" xfId="2" applyFont="1" applyBorder="1" applyAlignment="1">
      <alignment horizontal="center" vertical="center" wrapText="1"/>
    </xf>
    <xf numFmtId="0" fontId="15" fillId="0" borderId="5" xfId="2" applyFont="1" applyBorder="1" applyAlignment="1">
      <alignment horizontal="left" vertical="center" wrapText="1"/>
    </xf>
    <xf numFmtId="167" fontId="0" fillId="0" borderId="0" xfId="0" applyNumberFormat="1"/>
    <xf numFmtId="0" fontId="16" fillId="3" borderId="6" xfId="2" applyFont="1" applyFill="1" applyBorder="1" applyAlignment="1">
      <alignment horizontal="center" vertical="center" wrapText="1"/>
    </xf>
    <xf numFmtId="166" fontId="0" fillId="0" borderId="2" xfId="0" applyNumberFormat="1" applyBorder="1" applyAlignment="1">
      <alignment horizontal="center" vertical="center"/>
    </xf>
    <xf numFmtId="166" fontId="0" fillId="0" borderId="4" xfId="0" applyNumberFormat="1" applyBorder="1" applyAlignment="1">
      <alignment horizontal="center" vertical="center"/>
    </xf>
    <xf numFmtId="0" fontId="0" fillId="0" borderId="2" xfId="0" applyBorder="1"/>
    <xf numFmtId="0" fontId="16" fillId="3" borderId="2" xfId="2" applyFont="1" applyFill="1" applyBorder="1" applyAlignment="1">
      <alignment horizontal="center" vertical="center" wrapText="1"/>
    </xf>
    <xf numFmtId="0" fontId="3" fillId="0" borderId="2" xfId="0" applyFont="1" applyBorder="1"/>
    <xf numFmtId="166" fontId="3" fillId="0" borderId="2" xfId="0" applyNumberFormat="1" applyFont="1" applyBorder="1"/>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66" fontId="1" fillId="0" borderId="2" xfId="0" applyNumberFormat="1" applyFont="1" applyBorder="1" applyAlignment="1">
      <alignment vertical="center"/>
    </xf>
    <xf numFmtId="0" fontId="19" fillId="0" borderId="1" xfId="2" applyFont="1" applyBorder="1" applyAlignment="1">
      <alignment horizontal="center" vertical="center"/>
    </xf>
    <xf numFmtId="0" fontId="19" fillId="0" borderId="1" xfId="0" applyFont="1" applyBorder="1" applyAlignment="1">
      <alignment horizontal="center" vertical="center" wrapText="1"/>
    </xf>
    <xf numFmtId="2" fontId="19" fillId="0" borderId="1" xfId="2" applyNumberFormat="1" applyFont="1" applyBorder="1" applyAlignment="1">
      <alignment horizontal="center" vertical="center"/>
    </xf>
    <xf numFmtId="0" fontId="19" fillId="0" borderId="1" xfId="2" applyFont="1" applyBorder="1" applyAlignment="1">
      <alignment horizontal="center" vertical="center" wrapText="1"/>
    </xf>
    <xf numFmtId="0" fontId="12" fillId="0" borderId="1" xfId="2" applyFont="1" applyBorder="1" applyAlignment="1">
      <alignment horizontal="center" vertical="center"/>
    </xf>
    <xf numFmtId="44" fontId="1" fillId="0" borderId="2" xfId="1" applyFont="1" applyBorder="1" applyAlignment="1">
      <alignment horizontal="center" vertical="center"/>
    </xf>
    <xf numFmtId="0" fontId="12" fillId="0" borderId="1" xfId="2" applyFont="1" applyBorder="1" applyAlignment="1">
      <alignment horizontal="center" vertical="center" wrapText="1"/>
    </xf>
    <xf numFmtId="44" fontId="1" fillId="0" borderId="2" xfId="1" applyFont="1" applyFill="1" applyBorder="1" applyAlignment="1">
      <alignment horizontal="center" vertical="center"/>
    </xf>
    <xf numFmtId="44" fontId="1" fillId="0" borderId="4" xfId="1" applyFont="1" applyBorder="1" applyAlignment="1">
      <alignment horizontal="center" vertical="center"/>
    </xf>
    <xf numFmtId="166" fontId="0" fillId="0" borderId="0" xfId="0" applyNumberFormat="1"/>
    <xf numFmtId="0" fontId="22" fillId="0" borderId="0" xfId="2" applyFont="1" applyAlignment="1">
      <alignment horizontal="center" vertical="center" wrapText="1"/>
    </xf>
    <xf numFmtId="0" fontId="21" fillId="0" borderId="2" xfId="0" applyFont="1" applyBorder="1" applyAlignment="1">
      <alignment horizontal="center" vertical="center" wrapText="1"/>
    </xf>
    <xf numFmtId="164" fontId="23" fillId="0" borderId="1" xfId="2" applyNumberFormat="1" applyFont="1" applyBorder="1" applyAlignment="1">
      <alignment horizontal="center" vertical="center"/>
    </xf>
    <xf numFmtId="2" fontId="21" fillId="0" borderId="2" xfId="0" applyNumberFormat="1" applyFont="1" applyBorder="1" applyAlignment="1">
      <alignment horizontal="center" vertical="center" wrapText="1"/>
    </xf>
    <xf numFmtId="0" fontId="22" fillId="0" borderId="1" xfId="2" applyFont="1" applyBorder="1" applyAlignment="1">
      <alignment horizontal="center" vertical="center"/>
    </xf>
    <xf numFmtId="165" fontId="21" fillId="0" borderId="2" xfId="0" applyNumberFormat="1" applyFont="1" applyBorder="1" applyAlignment="1">
      <alignment horizontal="center" vertical="center" wrapText="1"/>
    </xf>
    <xf numFmtId="166" fontId="21" fillId="0" borderId="2" xfId="0" applyNumberFormat="1" applyFont="1" applyBorder="1" applyAlignment="1">
      <alignment horizontal="center" vertical="center" wrapText="1"/>
    </xf>
    <xf numFmtId="167" fontId="21" fillId="0" borderId="2" xfId="0" applyNumberFormat="1" applyFont="1" applyBorder="1" applyAlignment="1">
      <alignment horizontal="center" vertical="center" wrapText="1"/>
    </xf>
    <xf numFmtId="0" fontId="21" fillId="0" borderId="0" xfId="0" applyFont="1" applyAlignment="1">
      <alignment horizontal="center" vertical="center" wrapText="1"/>
    </xf>
    <xf numFmtId="164" fontId="23" fillId="0" borderId="0" xfId="2" applyNumberFormat="1" applyFont="1" applyAlignment="1">
      <alignment horizontal="center" vertical="center"/>
    </xf>
    <xf numFmtId="2" fontId="21" fillId="0" borderId="0" xfId="0" applyNumberFormat="1" applyFont="1" applyAlignment="1">
      <alignment horizontal="center" vertical="center" wrapText="1"/>
    </xf>
    <xf numFmtId="0" fontId="22" fillId="0" borderId="0" xfId="2" applyFont="1" applyAlignment="1">
      <alignment horizontal="center" vertical="center"/>
    </xf>
    <xf numFmtId="165" fontId="21" fillId="0" borderId="0" xfId="0" applyNumberFormat="1" applyFont="1" applyAlignment="1">
      <alignment horizontal="center" vertical="center" wrapText="1"/>
    </xf>
    <xf numFmtId="166" fontId="21" fillId="0" borderId="0" xfId="0" applyNumberFormat="1" applyFont="1" applyAlignment="1">
      <alignment horizontal="center" vertical="center" wrapText="1"/>
    </xf>
    <xf numFmtId="167" fontId="21" fillId="0" borderId="0" xfId="0" applyNumberFormat="1" applyFont="1" applyAlignment="1">
      <alignment horizontal="center"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horizontal="center" vertical="center"/>
    </xf>
    <xf numFmtId="0" fontId="16" fillId="7" borderId="6" xfId="2" applyFont="1" applyFill="1" applyBorder="1" applyAlignment="1">
      <alignment horizontal="center" vertical="center" wrapText="1"/>
    </xf>
    <xf numFmtId="0" fontId="5" fillId="2" borderId="0" xfId="2" applyFont="1" applyFill="1" applyAlignment="1">
      <alignment horizontal="center" vertical="center"/>
    </xf>
    <xf numFmtId="0" fontId="2" fillId="4" borderId="2" xfId="0" applyFont="1" applyFill="1" applyBorder="1" applyAlignment="1">
      <alignment horizontal="center" vertical="center" wrapText="1"/>
    </xf>
    <xf numFmtId="0" fontId="22" fillId="0" borderId="11" xfId="2" applyFont="1" applyBorder="1" applyAlignment="1">
      <alignment horizontal="center" vertical="center" wrapText="1"/>
    </xf>
    <xf numFmtId="0" fontId="22" fillId="0" borderId="12" xfId="2" applyFont="1" applyBorder="1" applyAlignment="1">
      <alignment horizontal="center" vertical="center" wrapText="1"/>
    </xf>
    <xf numFmtId="0" fontId="22" fillId="0" borderId="3" xfId="2" applyFont="1" applyBorder="1" applyAlignment="1">
      <alignment horizontal="center" vertical="center" wrapText="1"/>
    </xf>
    <xf numFmtId="0" fontId="17" fillId="2" borderId="7" xfId="2" applyFont="1" applyFill="1" applyBorder="1" applyAlignment="1">
      <alignment horizontal="center" vertical="center"/>
    </xf>
    <xf numFmtId="0" fontId="17" fillId="2" borderId="0" xfId="2" applyFont="1" applyFill="1" applyAlignment="1">
      <alignment horizontal="center" vertical="center"/>
    </xf>
    <xf numFmtId="0" fontId="3" fillId="0" borderId="2" xfId="0" applyFont="1" applyBorder="1" applyAlignment="1">
      <alignment horizontal="center"/>
    </xf>
    <xf numFmtId="0" fontId="16" fillId="7" borderId="8" xfId="2" applyFont="1" applyFill="1" applyBorder="1" applyAlignment="1">
      <alignment horizontal="center" vertical="center" wrapText="1"/>
    </xf>
    <xf numFmtId="0" fontId="16" fillId="7" borderId="9" xfId="2" applyFont="1" applyFill="1" applyBorder="1" applyAlignment="1">
      <alignment horizontal="center" vertical="center" wrapText="1"/>
    </xf>
    <xf numFmtId="0" fontId="16" fillId="7" borderId="10" xfId="2" applyFont="1" applyFill="1" applyBorder="1" applyAlignment="1">
      <alignment horizontal="center" vertical="center" wrapText="1"/>
    </xf>
    <xf numFmtId="0" fontId="20" fillId="0" borderId="8"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10" xfId="2" applyFont="1" applyBorder="1" applyAlignment="1">
      <alignment horizontal="center" vertical="center" wrapText="1"/>
    </xf>
    <xf numFmtId="0" fontId="17" fillId="2" borderId="2" xfId="2" applyFont="1" applyFill="1" applyBorder="1" applyAlignment="1">
      <alignment horizontal="center" vertical="center" wrapText="1"/>
    </xf>
    <xf numFmtId="0" fontId="3" fillId="6" borderId="11" xfId="0" applyFont="1" applyFill="1" applyBorder="1" applyAlignment="1">
      <alignment horizontal="center" vertical="center"/>
    </xf>
    <xf numFmtId="0" fontId="3" fillId="6" borderId="3" xfId="0" applyFont="1" applyFill="1" applyBorder="1" applyAlignment="1">
      <alignment horizontal="center" vertical="center"/>
    </xf>
    <xf numFmtId="0" fontId="0" fillId="0" borderId="11" xfId="0" applyBorder="1" applyAlignment="1">
      <alignment horizontal="left" vertical="center"/>
    </xf>
    <xf numFmtId="0" fontId="0" fillId="0" borderId="3" xfId="0"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10"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0" fontId="24" fillId="0" borderId="13" xfId="0" applyFont="1" applyBorder="1" applyAlignment="1">
      <alignment horizontal="left" vertical="center" wrapText="1"/>
    </xf>
    <xf numFmtId="0" fontId="24" fillId="0" borderId="0" xfId="0" applyFont="1" applyBorder="1" applyAlignment="1">
      <alignment horizontal="left" vertical="center" wrapText="1"/>
    </xf>
    <xf numFmtId="0" fontId="24" fillId="0" borderId="14" xfId="0" applyFont="1" applyBorder="1" applyAlignment="1">
      <alignment horizontal="left" vertical="center" wrapText="1"/>
    </xf>
    <xf numFmtId="174" fontId="9" fillId="0" borderId="2" xfId="8" applyNumberFormat="1" applyFont="1" applyBorder="1" applyAlignment="1">
      <alignment vertical="center"/>
    </xf>
    <xf numFmtId="174" fontId="12" fillId="0" borderId="2" xfId="8" applyNumberFormat="1" applyFont="1" applyBorder="1" applyAlignment="1">
      <alignment vertical="center"/>
    </xf>
  </cellXfs>
  <cellStyles count="9">
    <cellStyle name="Comma" xfId="8" builtinId="3"/>
    <cellStyle name="Currency" xfId="1" builtinId="4"/>
    <cellStyle name="Currency 2" xfId="7" xr:uid="{00000000-0005-0000-0000-000001000000}"/>
    <cellStyle name="Excel Built-in Normal" xfId="2" xr:uid="{00000000-0005-0000-0000-000002000000}"/>
    <cellStyle name="Normal" xfId="0" builtinId="0"/>
    <cellStyle name="Normal 118" xfId="4" xr:uid="{00000000-0005-0000-0000-000004000000}"/>
    <cellStyle name="Normal 120" xfId="3" xr:uid="{00000000-0005-0000-0000-000005000000}"/>
    <cellStyle name="Normal 123" xfId="5" xr:uid="{00000000-0005-0000-0000-000006000000}"/>
    <cellStyle name="Normal 12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1"/>
  <sheetViews>
    <sheetView topLeftCell="E1" workbookViewId="0">
      <selection activeCell="G4" sqref="G4"/>
    </sheetView>
  </sheetViews>
  <sheetFormatPr defaultRowHeight="15" x14ac:dyDescent="0.25"/>
  <cols>
    <col min="2" max="2" width="5.42578125" bestFit="1" customWidth="1"/>
    <col min="3" max="3" width="29.85546875" bestFit="1" customWidth="1"/>
    <col min="4" max="4" width="14.140625" customWidth="1"/>
    <col min="5" max="5" width="21.28515625" customWidth="1"/>
    <col min="6" max="6" width="24" customWidth="1"/>
    <col min="7" max="7" width="99.85546875" customWidth="1"/>
    <col min="8" max="8" width="12" customWidth="1"/>
    <col min="9" max="9" width="19.7109375" bestFit="1" customWidth="1"/>
    <col min="10" max="10" width="15.5703125" bestFit="1" customWidth="1"/>
  </cols>
  <sheetData>
    <row r="2" spans="2:10" x14ac:dyDescent="0.25">
      <c r="B2" s="82" t="s">
        <v>0</v>
      </c>
      <c r="C2" s="82"/>
      <c r="D2" s="82"/>
      <c r="E2" s="82"/>
      <c r="F2" s="82"/>
      <c r="G2" s="82"/>
      <c r="H2" s="82"/>
      <c r="I2" s="82"/>
      <c r="J2" s="82"/>
    </row>
    <row r="3" spans="2:10" ht="25.5" x14ac:dyDescent="0.25">
      <c r="B3" s="1" t="s">
        <v>1</v>
      </c>
      <c r="C3" s="2" t="s">
        <v>2</v>
      </c>
      <c r="D3" s="1" t="s">
        <v>3</v>
      </c>
      <c r="E3" s="1" t="s">
        <v>4</v>
      </c>
      <c r="F3" s="1" t="s">
        <v>5</v>
      </c>
      <c r="G3" s="1" t="s">
        <v>6</v>
      </c>
      <c r="H3" s="1" t="s">
        <v>7</v>
      </c>
      <c r="I3" s="1" t="s">
        <v>8</v>
      </c>
      <c r="J3" s="1" t="s">
        <v>9</v>
      </c>
    </row>
    <row r="4" spans="2:10" x14ac:dyDescent="0.25">
      <c r="B4" s="3">
        <v>1</v>
      </c>
      <c r="C4" s="4" t="s">
        <v>10</v>
      </c>
      <c r="D4" s="5" t="s">
        <v>11</v>
      </c>
      <c r="E4" s="3" t="s">
        <v>12</v>
      </c>
      <c r="F4" s="3">
        <v>2005</v>
      </c>
      <c r="G4" s="6" t="s">
        <v>13</v>
      </c>
      <c r="H4" s="7"/>
      <c r="I4" s="8">
        <v>2348</v>
      </c>
      <c r="J4" s="8">
        <v>25273.599999999999</v>
      </c>
    </row>
    <row r="5" spans="2:10" x14ac:dyDescent="0.25">
      <c r="B5" s="3">
        <v>2</v>
      </c>
      <c r="C5" s="4" t="s">
        <v>14</v>
      </c>
      <c r="D5" s="5" t="s">
        <v>11</v>
      </c>
      <c r="E5" s="3" t="s">
        <v>12</v>
      </c>
      <c r="F5" s="3">
        <v>2005</v>
      </c>
      <c r="G5" s="6" t="s">
        <v>13</v>
      </c>
      <c r="H5" s="7"/>
      <c r="I5" s="8">
        <v>1642</v>
      </c>
      <c r="J5" s="8">
        <v>17674.3</v>
      </c>
    </row>
    <row r="6" spans="2:10" x14ac:dyDescent="0.25">
      <c r="B6" s="3">
        <v>3</v>
      </c>
      <c r="C6" s="4" t="s">
        <v>15</v>
      </c>
      <c r="D6" s="5" t="s">
        <v>16</v>
      </c>
      <c r="E6" s="3" t="s">
        <v>17</v>
      </c>
      <c r="F6" s="3">
        <v>2005</v>
      </c>
      <c r="G6" s="6" t="s">
        <v>13</v>
      </c>
      <c r="H6" s="7"/>
      <c r="I6" s="9">
        <v>274.7</v>
      </c>
      <c r="J6" s="8">
        <v>2956.8</v>
      </c>
    </row>
    <row r="7" spans="2:10" x14ac:dyDescent="0.25">
      <c r="B7" s="3">
        <v>4</v>
      </c>
      <c r="C7" s="4" t="s">
        <v>18</v>
      </c>
      <c r="D7" s="5" t="s">
        <v>11</v>
      </c>
      <c r="E7" s="3" t="s">
        <v>19</v>
      </c>
      <c r="F7" s="3">
        <v>2005</v>
      </c>
      <c r="G7" s="6" t="s">
        <v>20</v>
      </c>
      <c r="H7" s="7"/>
      <c r="I7" s="9">
        <v>322.76</v>
      </c>
      <c r="J7" s="8">
        <v>3474.15</v>
      </c>
    </row>
    <row r="8" spans="2:10" x14ac:dyDescent="0.25">
      <c r="B8" s="3">
        <v>5</v>
      </c>
      <c r="C8" s="10" t="s">
        <v>21</v>
      </c>
      <c r="D8" s="5" t="s">
        <v>16</v>
      </c>
      <c r="E8" s="3" t="s">
        <v>22</v>
      </c>
      <c r="F8" s="3">
        <v>2005</v>
      </c>
      <c r="G8" s="6" t="s">
        <v>23</v>
      </c>
      <c r="H8" s="7"/>
      <c r="I8" s="9">
        <v>2940</v>
      </c>
      <c r="J8" s="8">
        <v>31645.89</v>
      </c>
    </row>
    <row r="9" spans="2:10" x14ac:dyDescent="0.25">
      <c r="B9" s="3">
        <v>6</v>
      </c>
      <c r="C9" s="4" t="s">
        <v>24</v>
      </c>
      <c r="D9" s="5" t="s">
        <v>16</v>
      </c>
      <c r="E9" s="3" t="s">
        <v>25</v>
      </c>
      <c r="F9" s="3" t="s">
        <v>26</v>
      </c>
      <c r="G9" s="11" t="s">
        <v>27</v>
      </c>
      <c r="H9" s="7"/>
      <c r="I9" s="9">
        <v>8000</v>
      </c>
      <c r="J9" s="8">
        <v>86111.28</v>
      </c>
    </row>
    <row r="10" spans="2:10" x14ac:dyDescent="0.25">
      <c r="B10" s="3">
        <v>7</v>
      </c>
      <c r="C10" s="4" t="s">
        <v>28</v>
      </c>
      <c r="D10" s="5" t="s">
        <v>16</v>
      </c>
      <c r="E10" s="3" t="s">
        <v>17</v>
      </c>
      <c r="F10" s="3">
        <v>2005</v>
      </c>
      <c r="G10" s="11" t="s">
        <v>27</v>
      </c>
      <c r="H10" s="7"/>
      <c r="I10" s="9">
        <f>40*21.5</f>
        <v>860</v>
      </c>
      <c r="J10" s="8">
        <v>9253.9599999999991</v>
      </c>
    </row>
    <row r="11" spans="2:10" ht="38.25" x14ac:dyDescent="0.25">
      <c r="B11" s="3">
        <v>8</v>
      </c>
      <c r="C11" s="12" t="s">
        <v>29</v>
      </c>
      <c r="D11" s="5" t="s">
        <v>11</v>
      </c>
      <c r="E11" s="3" t="s">
        <v>30</v>
      </c>
      <c r="F11" s="3">
        <v>2005</v>
      </c>
      <c r="G11" s="13" t="s">
        <v>31</v>
      </c>
      <c r="H11" s="7"/>
      <c r="I11" s="9">
        <f>15.7*42</f>
        <v>659.4</v>
      </c>
      <c r="J11" s="8">
        <f t="shared" ref="J11:J30" si="0">I11*10.76</f>
        <v>7095.1439999999993</v>
      </c>
    </row>
    <row r="12" spans="2:10" ht="25.5" x14ac:dyDescent="0.25">
      <c r="B12" s="3">
        <v>10</v>
      </c>
      <c r="C12" s="4" t="s">
        <v>32</v>
      </c>
      <c r="D12" s="5" t="s">
        <v>16</v>
      </c>
      <c r="E12" s="3" t="s">
        <v>12</v>
      </c>
      <c r="F12" s="3" t="s">
        <v>26</v>
      </c>
      <c r="G12" s="13" t="s">
        <v>33</v>
      </c>
      <c r="H12" s="7"/>
      <c r="I12" s="9">
        <f>22.4*27</f>
        <v>604.79999999999995</v>
      </c>
      <c r="J12" s="8">
        <f t="shared" si="0"/>
        <v>6507.6479999999992</v>
      </c>
    </row>
    <row r="13" spans="2:10" ht="25.5" x14ac:dyDescent="0.25">
      <c r="B13" s="3">
        <v>11</v>
      </c>
      <c r="C13" s="4" t="s">
        <v>34</v>
      </c>
      <c r="D13" s="5" t="s">
        <v>11</v>
      </c>
      <c r="E13" s="3" t="s">
        <v>35</v>
      </c>
      <c r="F13" s="3">
        <v>2005</v>
      </c>
      <c r="G13" s="13" t="s">
        <v>36</v>
      </c>
      <c r="H13" s="7"/>
      <c r="I13" s="9">
        <v>1050</v>
      </c>
      <c r="J13" s="8">
        <f t="shared" si="0"/>
        <v>11298</v>
      </c>
    </row>
    <row r="14" spans="2:10" ht="25.5" x14ac:dyDescent="0.25">
      <c r="B14" s="3">
        <v>12</v>
      </c>
      <c r="C14" s="4" t="s">
        <v>37</v>
      </c>
      <c r="D14" s="5" t="s">
        <v>16</v>
      </c>
      <c r="E14" s="3" t="s">
        <v>38</v>
      </c>
      <c r="F14" s="3">
        <v>2006</v>
      </c>
      <c r="G14" s="13" t="s">
        <v>39</v>
      </c>
      <c r="H14" s="7"/>
      <c r="I14" s="9">
        <v>288</v>
      </c>
      <c r="J14" s="8">
        <f t="shared" si="0"/>
        <v>3098.88</v>
      </c>
    </row>
    <row r="15" spans="2:10" ht="25.5" x14ac:dyDescent="0.25">
      <c r="B15" s="3">
        <v>13</v>
      </c>
      <c r="C15" s="4" t="s">
        <v>40</v>
      </c>
      <c r="D15" s="5" t="s">
        <v>16</v>
      </c>
      <c r="E15" s="3" t="s">
        <v>41</v>
      </c>
      <c r="F15" s="3">
        <v>2006</v>
      </c>
      <c r="G15" s="13" t="s">
        <v>42</v>
      </c>
      <c r="H15" s="7"/>
      <c r="I15" s="9">
        <v>2024</v>
      </c>
      <c r="J15" s="8">
        <f t="shared" si="0"/>
        <v>21778.239999999998</v>
      </c>
    </row>
    <row r="16" spans="2:10" ht="25.5" x14ac:dyDescent="0.25">
      <c r="B16" s="3">
        <v>14</v>
      </c>
      <c r="C16" s="4" t="s">
        <v>43</v>
      </c>
      <c r="D16" s="5" t="s">
        <v>16</v>
      </c>
      <c r="E16" s="3" t="s">
        <v>17</v>
      </c>
      <c r="F16" s="3">
        <v>2006</v>
      </c>
      <c r="G16" s="13" t="s">
        <v>44</v>
      </c>
      <c r="H16" s="7"/>
      <c r="I16" s="9">
        <v>228</v>
      </c>
      <c r="J16" s="8">
        <f t="shared" si="0"/>
        <v>2453.2799999999997</v>
      </c>
    </row>
    <row r="17" spans="2:10" x14ac:dyDescent="0.25">
      <c r="B17" s="3">
        <v>15</v>
      </c>
      <c r="C17" s="4" t="s">
        <v>45</v>
      </c>
      <c r="D17" s="5" t="s">
        <v>16</v>
      </c>
      <c r="E17" s="3" t="s">
        <v>46</v>
      </c>
      <c r="F17" s="3">
        <v>2005</v>
      </c>
      <c r="G17" s="13" t="s">
        <v>47</v>
      </c>
      <c r="H17" s="7"/>
      <c r="I17" s="9">
        <v>48.17</v>
      </c>
      <c r="J17" s="8">
        <f t="shared" si="0"/>
        <v>518.30920000000003</v>
      </c>
    </row>
    <row r="18" spans="2:10" ht="38.25" x14ac:dyDescent="0.25">
      <c r="B18" s="3">
        <v>16</v>
      </c>
      <c r="C18" s="4" t="s">
        <v>48</v>
      </c>
      <c r="D18" s="5" t="s">
        <v>11</v>
      </c>
      <c r="E18" s="3" t="s">
        <v>30</v>
      </c>
      <c r="F18" s="3">
        <v>2007</v>
      </c>
      <c r="G18" s="6" t="s">
        <v>49</v>
      </c>
      <c r="H18" s="7"/>
      <c r="I18" s="9">
        <v>3144.94</v>
      </c>
      <c r="J18" s="8">
        <f t="shared" si="0"/>
        <v>33839.554400000001</v>
      </c>
    </row>
    <row r="19" spans="2:10" ht="25.5" x14ac:dyDescent="0.25">
      <c r="B19" s="3">
        <v>17</v>
      </c>
      <c r="C19" s="4" t="s">
        <v>50</v>
      </c>
      <c r="D19" s="5" t="s">
        <v>16</v>
      </c>
      <c r="E19" s="3" t="s">
        <v>51</v>
      </c>
      <c r="F19" s="3">
        <v>2007</v>
      </c>
      <c r="G19" s="13" t="s">
        <v>52</v>
      </c>
      <c r="H19" s="7"/>
      <c r="I19" s="9">
        <v>400</v>
      </c>
      <c r="J19" s="8">
        <f t="shared" si="0"/>
        <v>4304</v>
      </c>
    </row>
    <row r="20" spans="2:10" ht="25.5" x14ac:dyDescent="0.25">
      <c r="B20" s="3">
        <v>18</v>
      </c>
      <c r="C20" s="4" t="s">
        <v>53</v>
      </c>
      <c r="D20" s="5" t="s">
        <v>16</v>
      </c>
      <c r="E20" s="3" t="s">
        <v>51</v>
      </c>
      <c r="F20" s="3">
        <v>2005</v>
      </c>
      <c r="G20" s="13" t="s">
        <v>54</v>
      </c>
      <c r="H20" s="7"/>
      <c r="I20" s="9">
        <v>416.91</v>
      </c>
      <c r="J20" s="8">
        <f t="shared" si="0"/>
        <v>4485.9516000000003</v>
      </c>
    </row>
    <row r="21" spans="2:10" ht="38.25" x14ac:dyDescent="0.25">
      <c r="B21" s="3">
        <v>19</v>
      </c>
      <c r="C21" s="4" t="s">
        <v>55</v>
      </c>
      <c r="D21" s="5" t="s">
        <v>16</v>
      </c>
      <c r="E21" s="3" t="s">
        <v>56</v>
      </c>
      <c r="F21" s="3">
        <v>2005</v>
      </c>
      <c r="G21" s="13" t="s">
        <v>57</v>
      </c>
      <c r="H21" s="7"/>
      <c r="I21" s="9">
        <v>460.34</v>
      </c>
      <c r="J21" s="8">
        <f t="shared" si="0"/>
        <v>4953.2583999999997</v>
      </c>
    </row>
    <row r="22" spans="2:10" ht="25.5" x14ac:dyDescent="0.25">
      <c r="B22" s="3">
        <v>20</v>
      </c>
      <c r="C22" s="4" t="s">
        <v>58</v>
      </c>
      <c r="D22" s="5" t="s">
        <v>11</v>
      </c>
      <c r="E22" s="3" t="s">
        <v>59</v>
      </c>
      <c r="F22" s="3">
        <v>2005</v>
      </c>
      <c r="G22" s="13" t="s">
        <v>60</v>
      </c>
      <c r="H22" s="7"/>
      <c r="I22" s="9">
        <v>3633.12</v>
      </c>
      <c r="J22" s="8">
        <f t="shared" si="0"/>
        <v>39092.371200000001</v>
      </c>
    </row>
    <row r="23" spans="2:10" ht="38.25" x14ac:dyDescent="0.25">
      <c r="B23" s="3">
        <v>21</v>
      </c>
      <c r="C23" s="4" t="s">
        <v>61</v>
      </c>
      <c r="D23" s="3" t="s">
        <v>62</v>
      </c>
      <c r="E23" s="3" t="s">
        <v>63</v>
      </c>
      <c r="F23" s="3" t="s">
        <v>64</v>
      </c>
      <c r="G23" s="11" t="s">
        <v>65</v>
      </c>
      <c r="H23" s="7"/>
      <c r="I23" s="9">
        <v>8158.56</v>
      </c>
      <c r="J23" s="8">
        <f t="shared" si="0"/>
        <v>87786.105599999995</v>
      </c>
    </row>
    <row r="24" spans="2:10" ht="38.25" x14ac:dyDescent="0.25">
      <c r="B24" s="3">
        <v>22</v>
      </c>
      <c r="C24" s="4" t="s">
        <v>66</v>
      </c>
      <c r="D24" s="5" t="s">
        <v>11</v>
      </c>
      <c r="E24" s="3" t="s">
        <v>67</v>
      </c>
      <c r="F24" s="3" t="s">
        <v>68</v>
      </c>
      <c r="G24" s="13" t="s">
        <v>69</v>
      </c>
      <c r="H24" s="7"/>
      <c r="I24" s="9">
        <v>2450.27</v>
      </c>
      <c r="J24" s="8">
        <f t="shared" si="0"/>
        <v>26364.905200000001</v>
      </c>
    </row>
    <row r="25" spans="2:10" ht="38.25" x14ac:dyDescent="0.25">
      <c r="B25" s="3">
        <v>23</v>
      </c>
      <c r="C25" s="4" t="s">
        <v>70</v>
      </c>
      <c r="D25" s="3" t="s">
        <v>71</v>
      </c>
      <c r="E25" s="3" t="s">
        <v>72</v>
      </c>
      <c r="F25" s="3" t="s">
        <v>73</v>
      </c>
      <c r="G25" s="13" t="s">
        <v>74</v>
      </c>
      <c r="H25" s="7"/>
      <c r="I25" s="9">
        <v>9792.1</v>
      </c>
      <c r="J25" s="8">
        <f t="shared" si="0"/>
        <v>105362.996</v>
      </c>
    </row>
    <row r="26" spans="2:10" ht="25.5" x14ac:dyDescent="0.25">
      <c r="B26" s="3">
        <v>24</v>
      </c>
      <c r="C26" s="4" t="s">
        <v>75</v>
      </c>
      <c r="D26" s="5" t="s">
        <v>16</v>
      </c>
      <c r="E26" s="3" t="s">
        <v>76</v>
      </c>
      <c r="F26" s="3">
        <v>2005</v>
      </c>
      <c r="G26" s="13" t="s">
        <v>77</v>
      </c>
      <c r="H26" s="7"/>
      <c r="I26" s="14">
        <v>180</v>
      </c>
      <c r="J26" s="8">
        <f t="shared" si="0"/>
        <v>1936.8</v>
      </c>
    </row>
    <row r="27" spans="2:10" x14ac:dyDescent="0.25">
      <c r="B27" s="3">
        <v>25</v>
      </c>
      <c r="C27" s="4" t="s">
        <v>78</v>
      </c>
      <c r="D27" s="5" t="s">
        <v>16</v>
      </c>
      <c r="E27" s="3" t="s">
        <v>79</v>
      </c>
      <c r="F27" s="3">
        <v>2008</v>
      </c>
      <c r="G27" s="15" t="s">
        <v>80</v>
      </c>
      <c r="H27" s="7"/>
      <c r="I27" s="14">
        <v>216</v>
      </c>
      <c r="J27" s="8">
        <f t="shared" si="0"/>
        <v>2324.16</v>
      </c>
    </row>
    <row r="28" spans="2:10" x14ac:dyDescent="0.25">
      <c r="B28" s="3">
        <v>26</v>
      </c>
      <c r="C28" s="4" t="s">
        <v>81</v>
      </c>
      <c r="D28" s="3"/>
      <c r="E28" s="3" t="s">
        <v>82</v>
      </c>
      <c r="F28" s="3">
        <v>2005</v>
      </c>
      <c r="G28" s="13" t="s">
        <v>83</v>
      </c>
      <c r="H28" s="7"/>
      <c r="I28" s="9">
        <v>2379.9</v>
      </c>
      <c r="J28" s="8">
        <f t="shared" si="0"/>
        <v>25607.724000000002</v>
      </c>
    </row>
    <row r="29" spans="2:10" x14ac:dyDescent="0.25">
      <c r="B29" s="3">
        <v>27</v>
      </c>
      <c r="C29" s="4" t="s">
        <v>84</v>
      </c>
      <c r="D29" s="3"/>
      <c r="E29" s="3"/>
      <c r="F29" s="3">
        <v>2005</v>
      </c>
      <c r="G29" s="5" t="s">
        <v>85</v>
      </c>
      <c r="H29" s="7"/>
      <c r="I29" s="16">
        <v>21072</v>
      </c>
      <c r="J29" s="8">
        <f t="shared" si="0"/>
        <v>226734.72</v>
      </c>
    </row>
    <row r="30" spans="2:10" x14ac:dyDescent="0.25">
      <c r="B30" s="3">
        <v>28</v>
      </c>
      <c r="C30" s="4" t="s">
        <v>86</v>
      </c>
      <c r="D30" s="3"/>
      <c r="E30" s="3"/>
      <c r="F30" s="3">
        <v>2005</v>
      </c>
      <c r="G30" s="5" t="s">
        <v>85</v>
      </c>
      <c r="H30" s="7"/>
      <c r="I30" s="9">
        <v>5185.7</v>
      </c>
      <c r="J30" s="8">
        <f t="shared" si="0"/>
        <v>55798.131999999998</v>
      </c>
    </row>
    <row r="31" spans="2:10" x14ac:dyDescent="0.25">
      <c r="B31" s="3">
        <v>29</v>
      </c>
      <c r="C31" s="4" t="s">
        <v>87</v>
      </c>
      <c r="D31" s="3"/>
      <c r="E31" s="3"/>
      <c r="F31" s="3">
        <v>2005</v>
      </c>
      <c r="G31" s="5" t="s">
        <v>85</v>
      </c>
      <c r="H31" s="7"/>
      <c r="I31" s="9" t="s">
        <v>88</v>
      </c>
      <c r="J31" s="3"/>
    </row>
  </sheetData>
  <mergeCells count="1">
    <mergeCell ref="B2:J2"/>
  </mergeCells>
  <dataValidations count="1">
    <dataValidation type="list" allowBlank="1" showErrorMessage="1" sqref="G4:H8 G11:H11 G19:H22 G24:H26 G28:H28 H9:H31" xr:uid="{00000000-0002-0000-0000-000000000000}">
      <formula1>0</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30"/>
  <sheetViews>
    <sheetView topLeftCell="B1" zoomScale="85" zoomScaleNormal="85" workbookViewId="0">
      <selection activeCell="M3" sqref="M3"/>
    </sheetView>
  </sheetViews>
  <sheetFormatPr defaultRowHeight="15" x14ac:dyDescent="0.25"/>
  <cols>
    <col min="2" max="2" width="6.7109375" customWidth="1"/>
    <col min="3" max="3" width="12.42578125" customWidth="1"/>
    <col min="4" max="4" width="18" customWidth="1"/>
    <col min="5" max="5" width="38.42578125" customWidth="1"/>
    <col min="6" max="6" width="13.140625" hidden="1" customWidth="1"/>
    <col min="7" max="7" width="11.7109375" customWidth="1"/>
    <col min="8" max="8" width="10.5703125" hidden="1" customWidth="1"/>
    <col min="9" max="9" width="16.28515625" customWidth="1"/>
    <col min="10" max="10" width="12.7109375" customWidth="1"/>
    <col min="11" max="11" width="11.42578125" customWidth="1"/>
    <col min="12" max="12" width="10.7109375" customWidth="1"/>
    <col min="13" max="13" width="12" customWidth="1"/>
    <col min="14" max="14" width="9.140625" customWidth="1"/>
    <col min="15" max="15" width="13.140625" customWidth="1"/>
    <col min="16" max="16" width="11.85546875" customWidth="1"/>
    <col min="17" max="17" width="12.5703125" customWidth="1"/>
    <col min="18" max="18" width="13.85546875" customWidth="1"/>
    <col min="19" max="19" width="13.7109375" customWidth="1"/>
    <col min="20" max="20" width="14.42578125" customWidth="1"/>
    <col min="21" max="21" width="14.28515625" hidden="1" customWidth="1"/>
    <col min="22" max="22" width="14.140625" customWidth="1"/>
    <col min="23" max="25" width="0" hidden="1" customWidth="1"/>
  </cols>
  <sheetData>
    <row r="2" spans="2:25" x14ac:dyDescent="0.25">
      <c r="B2" s="83" t="s">
        <v>89</v>
      </c>
      <c r="C2" s="83"/>
      <c r="D2" s="83"/>
      <c r="E2" s="83"/>
      <c r="F2" s="83"/>
      <c r="G2" s="83"/>
      <c r="H2" s="83"/>
      <c r="I2" s="83"/>
      <c r="J2" s="83"/>
      <c r="K2" s="83"/>
      <c r="L2" s="83"/>
      <c r="M2" s="83"/>
      <c r="N2" s="83"/>
      <c r="O2" s="83"/>
      <c r="P2" s="83"/>
      <c r="Q2" s="83"/>
      <c r="R2" s="83"/>
      <c r="S2" s="83"/>
      <c r="T2" s="83"/>
      <c r="U2" s="83"/>
      <c r="V2" s="83"/>
      <c r="W2" s="83"/>
      <c r="X2" s="83"/>
      <c r="Y2" s="83"/>
    </row>
    <row r="3" spans="2:25" ht="63.75" customHeight="1" x14ac:dyDescent="0.25">
      <c r="B3" s="79" t="s">
        <v>90</v>
      </c>
      <c r="C3" s="79" t="s">
        <v>91</v>
      </c>
      <c r="D3" s="80" t="s">
        <v>92</v>
      </c>
      <c r="E3" s="79" t="s">
        <v>93</v>
      </c>
      <c r="F3" s="79" t="s">
        <v>94</v>
      </c>
      <c r="G3" s="79" t="s">
        <v>95</v>
      </c>
      <c r="H3" s="79" t="s">
        <v>96</v>
      </c>
      <c r="I3" s="79" t="s">
        <v>114</v>
      </c>
      <c r="J3" s="79" t="s">
        <v>97</v>
      </c>
      <c r="K3" s="79" t="s">
        <v>98</v>
      </c>
      <c r="L3" s="79" t="s">
        <v>99</v>
      </c>
      <c r="M3" s="79" t="s">
        <v>100</v>
      </c>
      <c r="N3" s="79" t="s">
        <v>101</v>
      </c>
      <c r="O3" s="79" t="s">
        <v>102</v>
      </c>
      <c r="P3" s="79" t="s">
        <v>103</v>
      </c>
      <c r="Q3" s="79" t="s">
        <v>104</v>
      </c>
      <c r="R3" s="79" t="s">
        <v>105</v>
      </c>
      <c r="S3" s="79" t="s">
        <v>106</v>
      </c>
      <c r="T3" s="79" t="s">
        <v>107</v>
      </c>
      <c r="U3" s="79" t="s">
        <v>108</v>
      </c>
      <c r="V3" s="79" t="s">
        <v>109</v>
      </c>
      <c r="W3" s="18" t="s">
        <v>110</v>
      </c>
      <c r="X3" s="17" t="s">
        <v>111</v>
      </c>
      <c r="Y3" s="17" t="s">
        <v>112</v>
      </c>
    </row>
    <row r="4" spans="2:25" ht="30" customHeight="1" x14ac:dyDescent="0.25">
      <c r="B4" s="19">
        <v>1</v>
      </c>
      <c r="C4" s="28" t="s">
        <v>11</v>
      </c>
      <c r="D4" s="29" t="s">
        <v>10</v>
      </c>
      <c r="E4" s="29" t="s">
        <v>13</v>
      </c>
      <c r="F4" s="19" t="s">
        <v>113</v>
      </c>
      <c r="G4" s="30">
        <v>2348</v>
      </c>
      <c r="H4" s="20">
        <f>G4*10.76</f>
        <v>25264.48</v>
      </c>
      <c r="I4" s="31" t="s">
        <v>12</v>
      </c>
      <c r="J4" s="31">
        <v>2005</v>
      </c>
      <c r="K4" s="19">
        <v>2024</v>
      </c>
      <c r="L4" s="19">
        <f t="shared" ref="L4:L27" si="0">K4-J4</f>
        <v>19</v>
      </c>
      <c r="M4" s="19">
        <v>40</v>
      </c>
      <c r="N4" s="19">
        <v>0.05</v>
      </c>
      <c r="O4" s="21">
        <f>(1-N4)/M4</f>
        <v>2.375E-2</v>
      </c>
      <c r="P4" s="22">
        <v>1100</v>
      </c>
      <c r="Q4" s="22">
        <f>P4*10.7639</f>
        <v>11840.289999999999</v>
      </c>
      <c r="R4" s="23">
        <f>Q4*G4</f>
        <v>27801000.919999998</v>
      </c>
      <c r="S4" s="23">
        <f>R4*O4*L4</f>
        <v>12545201.66515</v>
      </c>
      <c r="T4" s="23">
        <f>MAX(R4-S4,0)</f>
        <v>15255799.254849998</v>
      </c>
      <c r="U4" s="19">
        <v>0</v>
      </c>
      <c r="V4" s="23">
        <f>IF(T4&gt;N4*R4,T4*(1+U4),R4*N4)</f>
        <v>15255799.254849998</v>
      </c>
      <c r="W4" s="24">
        <v>800</v>
      </c>
      <c r="X4" s="25">
        <v>0.99</v>
      </c>
      <c r="Y4" s="26">
        <f>(W4*X4*G4)</f>
        <v>1859616</v>
      </c>
    </row>
    <row r="5" spans="2:25" ht="38.25" x14ac:dyDescent="0.25">
      <c r="B5" s="19">
        <v>2</v>
      </c>
      <c r="C5" s="28" t="s">
        <v>11</v>
      </c>
      <c r="D5" s="29" t="s">
        <v>14</v>
      </c>
      <c r="E5" s="29" t="s">
        <v>13</v>
      </c>
      <c r="F5" s="19" t="s">
        <v>113</v>
      </c>
      <c r="G5" s="30">
        <v>1642</v>
      </c>
      <c r="H5" s="19">
        <f t="shared" ref="H5:H27" si="1">G5*10.7639</f>
        <v>17674.323799999998</v>
      </c>
      <c r="I5" s="31" t="s">
        <v>12</v>
      </c>
      <c r="J5" s="31">
        <v>2005</v>
      </c>
      <c r="K5" s="19">
        <v>2024</v>
      </c>
      <c r="L5" s="19">
        <f t="shared" si="0"/>
        <v>19</v>
      </c>
      <c r="M5" s="19">
        <v>40</v>
      </c>
      <c r="N5" s="19">
        <v>0.05</v>
      </c>
      <c r="O5" s="21">
        <f>(1-N5)/M5</f>
        <v>2.375E-2</v>
      </c>
      <c r="P5" s="22">
        <v>1100</v>
      </c>
      <c r="Q5" s="22">
        <f>P5*10.7639</f>
        <v>11840.289999999999</v>
      </c>
      <c r="R5" s="23">
        <f>Q5*G5</f>
        <v>19441756.18</v>
      </c>
      <c r="S5" s="23">
        <f>R5*O5*L5</f>
        <v>8773092.4762249999</v>
      </c>
      <c r="T5" s="23">
        <f>MAX(R5-S5,0)</f>
        <v>10668663.703775</v>
      </c>
      <c r="U5" s="19">
        <v>0</v>
      </c>
      <c r="V5" s="23">
        <f t="shared" ref="V5:V27" si="2">IF(T5&gt;N5*R5,T5*(1+U5),R5*N5)</f>
        <v>10668663.703775</v>
      </c>
      <c r="W5" s="24">
        <v>800</v>
      </c>
      <c r="X5" s="25">
        <v>0.99</v>
      </c>
      <c r="Y5" s="26">
        <f>W5*H5</f>
        <v>14139459.039999999</v>
      </c>
    </row>
    <row r="6" spans="2:25" ht="38.25" x14ac:dyDescent="0.25">
      <c r="B6" s="19">
        <v>3</v>
      </c>
      <c r="C6" s="28" t="s">
        <v>16</v>
      </c>
      <c r="D6" s="29" t="s">
        <v>115</v>
      </c>
      <c r="E6" s="29" t="s">
        <v>13</v>
      </c>
      <c r="F6" s="19" t="s">
        <v>113</v>
      </c>
      <c r="G6" s="32">
        <v>274.7</v>
      </c>
      <c r="H6" s="19">
        <f t="shared" si="1"/>
        <v>2956.8433299999997</v>
      </c>
      <c r="I6" s="31" t="s">
        <v>17</v>
      </c>
      <c r="J6" s="31">
        <v>2005</v>
      </c>
      <c r="K6" s="19">
        <v>2024</v>
      </c>
      <c r="L6" s="19">
        <f t="shared" si="0"/>
        <v>19</v>
      </c>
      <c r="M6" s="19">
        <v>40</v>
      </c>
      <c r="N6" s="19">
        <v>0.05</v>
      </c>
      <c r="O6" s="21">
        <f>(1-N6)/M6</f>
        <v>2.375E-2</v>
      </c>
      <c r="P6" s="22">
        <v>700</v>
      </c>
      <c r="Q6" s="22">
        <f>P6*10.7639</f>
        <v>7534.73</v>
      </c>
      <c r="R6" s="23">
        <f>Q6*G6</f>
        <v>2069790.3309999998</v>
      </c>
      <c r="S6" s="23">
        <f>R6*O6*L6</f>
        <v>933992.88686374994</v>
      </c>
      <c r="T6" s="23">
        <f>MAX(R6-S6,0)</f>
        <v>1135797.4441362498</v>
      </c>
      <c r="U6" s="19">
        <v>0</v>
      </c>
      <c r="V6" s="23">
        <f t="shared" si="2"/>
        <v>1135797.4441362498</v>
      </c>
      <c r="W6" s="24">
        <v>800</v>
      </c>
      <c r="X6" s="25"/>
      <c r="Y6" s="26">
        <f t="shared" ref="Y6:Y8" si="3">W6*H6</f>
        <v>2365474.6639999999</v>
      </c>
    </row>
    <row r="7" spans="2:25" ht="25.5" x14ac:dyDescent="0.25">
      <c r="B7" s="19">
        <v>4</v>
      </c>
      <c r="C7" s="28" t="s">
        <v>11</v>
      </c>
      <c r="D7" s="29" t="s">
        <v>18</v>
      </c>
      <c r="E7" s="29" t="s">
        <v>20</v>
      </c>
      <c r="F7" s="19" t="s">
        <v>113</v>
      </c>
      <c r="G7" s="32">
        <v>322.76</v>
      </c>
      <c r="H7" s="19">
        <f t="shared" si="1"/>
        <v>3474.1563639999999</v>
      </c>
      <c r="I7" s="31" t="s">
        <v>19</v>
      </c>
      <c r="J7" s="31">
        <v>2005</v>
      </c>
      <c r="K7" s="19">
        <v>2024</v>
      </c>
      <c r="L7" s="19">
        <f t="shared" si="0"/>
        <v>19</v>
      </c>
      <c r="M7" s="19">
        <v>60</v>
      </c>
      <c r="N7" s="19">
        <v>0.05</v>
      </c>
      <c r="O7" s="21">
        <f>(1-N7)/M7</f>
        <v>1.5833333333333331E-2</v>
      </c>
      <c r="P7" s="22">
        <v>1200</v>
      </c>
      <c r="Q7" s="22">
        <f>P7*10.7639</f>
        <v>12916.68</v>
      </c>
      <c r="R7" s="23">
        <f>Q7*G7</f>
        <v>4168987.6368</v>
      </c>
      <c r="S7" s="23">
        <f>R7*O7*L7</f>
        <v>1254170.4474039997</v>
      </c>
      <c r="T7" s="23">
        <f>MAX(R7-S7,0)</f>
        <v>2914817.1893960005</v>
      </c>
      <c r="U7" s="19">
        <v>0</v>
      </c>
      <c r="V7" s="23">
        <f t="shared" si="2"/>
        <v>2914817.1893960005</v>
      </c>
      <c r="W7" s="24">
        <v>800</v>
      </c>
      <c r="X7" s="25"/>
      <c r="Y7" s="26">
        <f t="shared" si="3"/>
        <v>2779325.0912000001</v>
      </c>
    </row>
    <row r="8" spans="2:25" ht="38.25" x14ac:dyDescent="0.25">
      <c r="B8" s="19">
        <v>5</v>
      </c>
      <c r="C8" s="28" t="s">
        <v>16</v>
      </c>
      <c r="D8" s="33" t="s">
        <v>21</v>
      </c>
      <c r="E8" s="29" t="s">
        <v>23</v>
      </c>
      <c r="F8" s="19" t="s">
        <v>113</v>
      </c>
      <c r="G8" s="32">
        <v>2940</v>
      </c>
      <c r="H8" s="19">
        <f t="shared" si="1"/>
        <v>31645.865999999998</v>
      </c>
      <c r="I8" s="31" t="s">
        <v>22</v>
      </c>
      <c r="J8" s="31">
        <v>2005</v>
      </c>
      <c r="K8" s="19">
        <v>2024</v>
      </c>
      <c r="L8" s="19">
        <f t="shared" si="0"/>
        <v>19</v>
      </c>
      <c r="M8" s="19">
        <v>40</v>
      </c>
      <c r="N8" s="19">
        <v>0.05</v>
      </c>
      <c r="O8" s="21">
        <f t="shared" ref="O8:O10" si="4">(1-N8)/M8</f>
        <v>2.375E-2</v>
      </c>
      <c r="P8" s="22">
        <v>1150</v>
      </c>
      <c r="Q8" s="22">
        <f t="shared" ref="Q8:Q27" si="5">P8*10.7639</f>
        <v>12378.484999999999</v>
      </c>
      <c r="R8" s="23">
        <f>Q8*G8</f>
        <v>36392745.899999999</v>
      </c>
      <c r="S8" s="23">
        <f t="shared" ref="S8:S27" si="6">R8*O8*L8</f>
        <v>16422226.587375</v>
      </c>
      <c r="T8" s="23">
        <f t="shared" ref="T8:T27" si="7">MAX(R8-S8,0)</f>
        <v>19970519.312624998</v>
      </c>
      <c r="U8" s="19">
        <v>0</v>
      </c>
      <c r="V8" s="23">
        <f t="shared" si="2"/>
        <v>19970519.312624998</v>
      </c>
      <c r="W8" s="24">
        <v>800</v>
      </c>
      <c r="X8" s="25"/>
      <c r="Y8" s="26">
        <f t="shared" si="3"/>
        <v>25316692.799999997</v>
      </c>
    </row>
    <row r="9" spans="2:25" ht="38.25" x14ac:dyDescent="0.25">
      <c r="B9" s="19">
        <v>6</v>
      </c>
      <c r="C9" s="28" t="s">
        <v>16</v>
      </c>
      <c r="D9" s="29" t="s">
        <v>24</v>
      </c>
      <c r="E9" s="34" t="s">
        <v>27</v>
      </c>
      <c r="F9" s="19" t="s">
        <v>113</v>
      </c>
      <c r="G9" s="32">
        <v>8000</v>
      </c>
      <c r="H9" s="19">
        <f t="shared" si="1"/>
        <v>86111.2</v>
      </c>
      <c r="I9" s="31" t="s">
        <v>25</v>
      </c>
      <c r="J9" s="31">
        <v>2005</v>
      </c>
      <c r="K9" s="19">
        <v>2024</v>
      </c>
      <c r="L9" s="19">
        <f>K9-J9</f>
        <v>19</v>
      </c>
      <c r="M9" s="19">
        <v>40</v>
      </c>
      <c r="N9" s="19">
        <v>0.05</v>
      </c>
      <c r="O9" s="21">
        <f t="shared" si="4"/>
        <v>2.375E-2</v>
      </c>
      <c r="P9" s="22">
        <v>850</v>
      </c>
      <c r="Q9" s="22">
        <f t="shared" si="5"/>
        <v>9149.3150000000005</v>
      </c>
      <c r="R9" s="23">
        <f t="shared" ref="R9:R27" si="8">Q9*G9</f>
        <v>73194520</v>
      </c>
      <c r="S9" s="23">
        <f t="shared" si="6"/>
        <v>33029027.150000002</v>
      </c>
      <c r="T9" s="23">
        <f t="shared" si="7"/>
        <v>40165492.849999994</v>
      </c>
      <c r="U9" s="19">
        <v>0</v>
      </c>
      <c r="V9" s="23">
        <f t="shared" si="2"/>
        <v>40165492.849999994</v>
      </c>
    </row>
    <row r="10" spans="2:25" ht="38.25" x14ac:dyDescent="0.25">
      <c r="B10" s="19">
        <v>7</v>
      </c>
      <c r="C10" s="28" t="s">
        <v>16</v>
      </c>
      <c r="D10" s="29" t="s">
        <v>28</v>
      </c>
      <c r="E10" s="34" t="s">
        <v>27</v>
      </c>
      <c r="F10" s="19" t="s">
        <v>113</v>
      </c>
      <c r="G10" s="32">
        <f>40*21.5</f>
        <v>860</v>
      </c>
      <c r="H10" s="19">
        <f t="shared" si="1"/>
        <v>9256.9539999999997</v>
      </c>
      <c r="I10" s="31" t="s">
        <v>17</v>
      </c>
      <c r="J10" s="31">
        <v>2005</v>
      </c>
      <c r="K10" s="19">
        <v>2024</v>
      </c>
      <c r="L10" s="19">
        <f t="shared" si="0"/>
        <v>19</v>
      </c>
      <c r="M10" s="19">
        <v>40</v>
      </c>
      <c r="N10" s="19">
        <v>0.05</v>
      </c>
      <c r="O10" s="21">
        <f t="shared" si="4"/>
        <v>2.375E-2</v>
      </c>
      <c r="P10" s="22">
        <v>700</v>
      </c>
      <c r="Q10" s="22">
        <f t="shared" si="5"/>
        <v>7534.73</v>
      </c>
      <c r="R10" s="23">
        <f t="shared" si="8"/>
        <v>6479867.7999999998</v>
      </c>
      <c r="S10" s="23">
        <f t="shared" si="6"/>
        <v>2924040.3447500002</v>
      </c>
      <c r="T10" s="23">
        <f t="shared" si="7"/>
        <v>3555827.4552499996</v>
      </c>
      <c r="U10" s="19">
        <v>0</v>
      </c>
      <c r="V10" s="23">
        <f t="shared" si="2"/>
        <v>3555827.4552499996</v>
      </c>
    </row>
    <row r="11" spans="2:25" ht="69.75" customHeight="1" x14ac:dyDescent="0.25">
      <c r="B11" s="19">
        <v>8</v>
      </c>
      <c r="C11" s="28" t="s">
        <v>11</v>
      </c>
      <c r="D11" s="35" t="s">
        <v>29</v>
      </c>
      <c r="E11" s="36" t="s">
        <v>31</v>
      </c>
      <c r="F11" s="19" t="s">
        <v>113</v>
      </c>
      <c r="G11" s="32">
        <f>15.7*42</f>
        <v>659.4</v>
      </c>
      <c r="H11" s="19">
        <f t="shared" si="1"/>
        <v>7097.7156599999998</v>
      </c>
      <c r="I11" s="31" t="s">
        <v>30</v>
      </c>
      <c r="J11" s="31">
        <v>2005</v>
      </c>
      <c r="K11" s="19">
        <v>2024</v>
      </c>
      <c r="L11" s="19">
        <f t="shared" si="0"/>
        <v>19</v>
      </c>
      <c r="M11" s="19">
        <v>40</v>
      </c>
      <c r="N11" s="19">
        <v>0.05</v>
      </c>
      <c r="O11" s="21">
        <f>(1-N11)/M11</f>
        <v>2.375E-2</v>
      </c>
      <c r="P11" s="22">
        <v>750</v>
      </c>
      <c r="Q11" s="22">
        <f t="shared" si="5"/>
        <v>8072.9249999999993</v>
      </c>
      <c r="R11" s="23">
        <f t="shared" si="8"/>
        <v>5323286.7449999992</v>
      </c>
      <c r="S11" s="23">
        <f t="shared" si="6"/>
        <v>2402133.1436812496</v>
      </c>
      <c r="T11" s="23">
        <f t="shared" si="7"/>
        <v>2921153.6013187496</v>
      </c>
      <c r="U11" s="19">
        <v>0</v>
      </c>
      <c r="V11" s="23">
        <f t="shared" si="2"/>
        <v>2921153.6013187496</v>
      </c>
    </row>
    <row r="12" spans="2:25" ht="51" x14ac:dyDescent="0.25">
      <c r="B12" s="19">
        <v>9</v>
      </c>
      <c r="C12" s="28" t="s">
        <v>16</v>
      </c>
      <c r="D12" s="29" t="s">
        <v>116</v>
      </c>
      <c r="E12" s="36" t="s">
        <v>33</v>
      </c>
      <c r="F12" s="19" t="s">
        <v>113</v>
      </c>
      <c r="G12" s="32">
        <f>22.4*27</f>
        <v>604.79999999999995</v>
      </c>
      <c r="H12" s="19">
        <f t="shared" si="1"/>
        <v>6510.0067199999994</v>
      </c>
      <c r="I12" s="31" t="s">
        <v>12</v>
      </c>
      <c r="J12" s="31">
        <v>2005</v>
      </c>
      <c r="K12" s="19">
        <v>2024</v>
      </c>
      <c r="L12" s="19">
        <f t="shared" si="0"/>
        <v>19</v>
      </c>
      <c r="M12" s="19">
        <v>40</v>
      </c>
      <c r="N12" s="19">
        <v>0.05</v>
      </c>
      <c r="O12" s="21">
        <f t="shared" ref="O12:O27" si="9">(1-N12)/M12</f>
        <v>2.375E-2</v>
      </c>
      <c r="P12" s="22">
        <v>1100</v>
      </c>
      <c r="Q12" s="22">
        <f t="shared" si="5"/>
        <v>11840.289999999999</v>
      </c>
      <c r="R12" s="23">
        <f t="shared" si="8"/>
        <v>7161007.3919999991</v>
      </c>
      <c r="S12" s="23">
        <f t="shared" si="6"/>
        <v>3231404.5856399997</v>
      </c>
      <c r="T12" s="23">
        <f t="shared" si="7"/>
        <v>3929602.8063599993</v>
      </c>
      <c r="U12" s="19">
        <v>0</v>
      </c>
      <c r="V12" s="23">
        <f t="shared" si="2"/>
        <v>3929602.8063599993</v>
      </c>
    </row>
    <row r="13" spans="2:25" ht="51" x14ac:dyDescent="0.25">
      <c r="B13" s="19">
        <v>10</v>
      </c>
      <c r="C13" s="28" t="s">
        <v>11</v>
      </c>
      <c r="D13" s="29" t="s">
        <v>34</v>
      </c>
      <c r="E13" s="36" t="s">
        <v>36</v>
      </c>
      <c r="F13" s="19" t="s">
        <v>113</v>
      </c>
      <c r="G13" s="32">
        <v>1050</v>
      </c>
      <c r="H13" s="19">
        <f t="shared" si="1"/>
        <v>11302.094999999999</v>
      </c>
      <c r="I13" s="31" t="s">
        <v>35</v>
      </c>
      <c r="J13" s="31">
        <v>2005</v>
      </c>
      <c r="K13" s="19">
        <v>2024</v>
      </c>
      <c r="L13" s="19">
        <f t="shared" si="0"/>
        <v>19</v>
      </c>
      <c r="M13" s="19">
        <v>60</v>
      </c>
      <c r="N13" s="19">
        <v>0.05</v>
      </c>
      <c r="O13" s="21">
        <f t="shared" si="9"/>
        <v>1.5833333333333331E-2</v>
      </c>
      <c r="P13" s="22">
        <v>1300</v>
      </c>
      <c r="Q13" s="22">
        <f t="shared" si="5"/>
        <v>13993.07</v>
      </c>
      <c r="R13" s="23">
        <f t="shared" si="8"/>
        <v>14692723.5</v>
      </c>
      <c r="S13" s="23">
        <f t="shared" si="6"/>
        <v>4420060.9862499991</v>
      </c>
      <c r="T13" s="23">
        <f t="shared" si="7"/>
        <v>10272662.513750002</v>
      </c>
      <c r="U13" s="19">
        <v>0</v>
      </c>
      <c r="V13" s="23">
        <f t="shared" si="2"/>
        <v>10272662.513750002</v>
      </c>
    </row>
    <row r="14" spans="2:25" ht="51" x14ac:dyDescent="0.25">
      <c r="B14" s="19">
        <v>11</v>
      </c>
      <c r="C14" s="28" t="s">
        <v>16</v>
      </c>
      <c r="D14" s="29" t="s">
        <v>37</v>
      </c>
      <c r="E14" s="36" t="s">
        <v>39</v>
      </c>
      <c r="F14" s="19" t="s">
        <v>113</v>
      </c>
      <c r="G14" s="32">
        <v>288</v>
      </c>
      <c r="H14" s="19">
        <f t="shared" si="1"/>
        <v>3100.0032000000001</v>
      </c>
      <c r="I14" s="31" t="s">
        <v>38</v>
      </c>
      <c r="J14" s="31">
        <v>2006</v>
      </c>
      <c r="K14" s="19">
        <v>2024</v>
      </c>
      <c r="L14" s="19">
        <f t="shared" si="0"/>
        <v>18</v>
      </c>
      <c r="M14" s="19">
        <v>40</v>
      </c>
      <c r="N14" s="19">
        <v>0.05</v>
      </c>
      <c r="O14" s="21">
        <f t="shared" si="9"/>
        <v>2.375E-2</v>
      </c>
      <c r="P14" s="22">
        <v>700</v>
      </c>
      <c r="Q14" s="22">
        <f t="shared" si="5"/>
        <v>7534.73</v>
      </c>
      <c r="R14" s="23">
        <f t="shared" si="8"/>
        <v>2170002.2399999998</v>
      </c>
      <c r="S14" s="23">
        <f t="shared" si="6"/>
        <v>927675.95759999985</v>
      </c>
      <c r="T14" s="23">
        <f t="shared" si="7"/>
        <v>1242326.2823999999</v>
      </c>
      <c r="U14" s="19">
        <v>0</v>
      </c>
      <c r="V14" s="23">
        <f t="shared" si="2"/>
        <v>1242326.2823999999</v>
      </c>
    </row>
    <row r="15" spans="2:25" ht="51" customHeight="1" x14ac:dyDescent="0.25">
      <c r="B15" s="19">
        <v>12</v>
      </c>
      <c r="C15" s="28" t="s">
        <v>16</v>
      </c>
      <c r="D15" s="29" t="s">
        <v>40</v>
      </c>
      <c r="E15" s="36" t="s">
        <v>42</v>
      </c>
      <c r="F15" s="19" t="s">
        <v>113</v>
      </c>
      <c r="G15" s="32">
        <v>2024</v>
      </c>
      <c r="H15" s="19">
        <f t="shared" si="1"/>
        <v>21786.133599999997</v>
      </c>
      <c r="I15" s="31" t="s">
        <v>41</v>
      </c>
      <c r="J15" s="31">
        <v>2006</v>
      </c>
      <c r="K15" s="19">
        <v>2024</v>
      </c>
      <c r="L15" s="19">
        <f t="shared" si="0"/>
        <v>18</v>
      </c>
      <c r="M15" s="19">
        <v>60</v>
      </c>
      <c r="N15" s="19">
        <v>0.05</v>
      </c>
      <c r="O15" s="21">
        <f t="shared" si="9"/>
        <v>1.5833333333333331E-2</v>
      </c>
      <c r="P15" s="22">
        <v>1200</v>
      </c>
      <c r="Q15" s="22">
        <f t="shared" si="5"/>
        <v>12916.68</v>
      </c>
      <c r="R15" s="23">
        <f t="shared" si="8"/>
        <v>26143360.32</v>
      </c>
      <c r="S15" s="23">
        <f t="shared" si="6"/>
        <v>7450857.6911999993</v>
      </c>
      <c r="T15" s="23">
        <f t="shared" si="7"/>
        <v>18692502.628800001</v>
      </c>
      <c r="U15" s="19">
        <v>0</v>
      </c>
      <c r="V15" s="23">
        <f t="shared" si="2"/>
        <v>18692502.628800001</v>
      </c>
    </row>
    <row r="16" spans="2:25" ht="57" customHeight="1" x14ac:dyDescent="0.25">
      <c r="B16" s="19">
        <v>13</v>
      </c>
      <c r="C16" s="28" t="s">
        <v>16</v>
      </c>
      <c r="D16" s="29" t="s">
        <v>43</v>
      </c>
      <c r="E16" s="36" t="s">
        <v>44</v>
      </c>
      <c r="F16" s="19" t="s">
        <v>113</v>
      </c>
      <c r="G16" s="32">
        <v>228</v>
      </c>
      <c r="H16" s="19">
        <f t="shared" si="1"/>
        <v>2454.1691999999998</v>
      </c>
      <c r="I16" s="31" t="s">
        <v>17</v>
      </c>
      <c r="J16" s="31">
        <v>2006</v>
      </c>
      <c r="K16" s="19">
        <v>2024</v>
      </c>
      <c r="L16" s="19">
        <f t="shared" si="0"/>
        <v>18</v>
      </c>
      <c r="M16" s="19">
        <v>40</v>
      </c>
      <c r="N16" s="19">
        <v>0.05</v>
      </c>
      <c r="O16" s="21">
        <f t="shared" si="9"/>
        <v>2.375E-2</v>
      </c>
      <c r="P16" s="22">
        <v>700</v>
      </c>
      <c r="Q16" s="22">
        <f t="shared" si="5"/>
        <v>7534.73</v>
      </c>
      <c r="R16" s="23">
        <f t="shared" si="8"/>
        <v>1717918.44</v>
      </c>
      <c r="S16" s="23">
        <f t="shared" si="6"/>
        <v>734410.13309999998</v>
      </c>
      <c r="T16" s="23">
        <f t="shared" si="7"/>
        <v>983508.30689999997</v>
      </c>
      <c r="U16" s="19">
        <v>0</v>
      </c>
      <c r="V16" s="23">
        <f t="shared" si="2"/>
        <v>983508.30689999997</v>
      </c>
    </row>
    <row r="17" spans="2:22" ht="41.25" customHeight="1" x14ac:dyDescent="0.25">
      <c r="B17" s="19">
        <v>14</v>
      </c>
      <c r="C17" s="28" t="s">
        <v>16</v>
      </c>
      <c r="D17" s="29" t="s">
        <v>45</v>
      </c>
      <c r="E17" s="36" t="s">
        <v>47</v>
      </c>
      <c r="F17" s="19" t="s">
        <v>113</v>
      </c>
      <c r="G17" s="32">
        <v>48.17</v>
      </c>
      <c r="H17" s="19">
        <f t="shared" si="1"/>
        <v>518.49706300000003</v>
      </c>
      <c r="I17" s="31" t="s">
        <v>46</v>
      </c>
      <c r="J17" s="31">
        <v>2005</v>
      </c>
      <c r="K17" s="19">
        <v>2024</v>
      </c>
      <c r="L17" s="19">
        <f t="shared" si="0"/>
        <v>19</v>
      </c>
      <c r="M17" s="19">
        <v>60</v>
      </c>
      <c r="N17" s="19">
        <v>0.05</v>
      </c>
      <c r="O17" s="21">
        <f t="shared" si="9"/>
        <v>1.5833333333333331E-2</v>
      </c>
      <c r="P17" s="22">
        <v>1200</v>
      </c>
      <c r="Q17" s="22">
        <f t="shared" si="5"/>
        <v>12916.68</v>
      </c>
      <c r="R17" s="23">
        <f t="shared" si="8"/>
        <v>622196.47560000001</v>
      </c>
      <c r="S17" s="23">
        <f t="shared" si="6"/>
        <v>187177.43974299997</v>
      </c>
      <c r="T17" s="23">
        <f t="shared" si="7"/>
        <v>435019.03585700004</v>
      </c>
      <c r="U17" s="19">
        <v>0</v>
      </c>
      <c r="V17" s="23">
        <f t="shared" si="2"/>
        <v>435019.03585700004</v>
      </c>
    </row>
    <row r="18" spans="2:22" ht="80.25" customHeight="1" x14ac:dyDescent="0.25">
      <c r="B18" s="19">
        <v>15</v>
      </c>
      <c r="C18" s="28" t="s">
        <v>11</v>
      </c>
      <c r="D18" s="29" t="s">
        <v>48</v>
      </c>
      <c r="E18" s="29" t="s">
        <v>49</v>
      </c>
      <c r="F18" s="19" t="s">
        <v>113</v>
      </c>
      <c r="G18" s="32">
        <v>3144.94</v>
      </c>
      <c r="H18" s="19">
        <f t="shared" si="1"/>
        <v>33851.819665999996</v>
      </c>
      <c r="I18" s="31" t="s">
        <v>30</v>
      </c>
      <c r="J18" s="31">
        <v>2007</v>
      </c>
      <c r="K18" s="19">
        <v>2024</v>
      </c>
      <c r="L18" s="19">
        <f t="shared" si="0"/>
        <v>17</v>
      </c>
      <c r="M18" s="19">
        <v>60</v>
      </c>
      <c r="N18" s="19">
        <v>0.05</v>
      </c>
      <c r="O18" s="21">
        <f t="shared" si="9"/>
        <v>1.5833333333333331E-2</v>
      </c>
      <c r="P18" s="22">
        <v>1500</v>
      </c>
      <c r="Q18" s="22">
        <f t="shared" si="5"/>
        <v>16145.849999999999</v>
      </c>
      <c r="R18" s="23">
        <f t="shared" si="8"/>
        <v>50777729.498999998</v>
      </c>
      <c r="S18" s="23">
        <f t="shared" si="6"/>
        <v>13667672.190147499</v>
      </c>
      <c r="T18" s="23">
        <f t="shared" si="7"/>
        <v>37110057.308852501</v>
      </c>
      <c r="U18" s="19">
        <v>0</v>
      </c>
      <c r="V18" s="23">
        <f t="shared" si="2"/>
        <v>37110057.308852501</v>
      </c>
    </row>
    <row r="19" spans="2:22" ht="51" x14ac:dyDescent="0.25">
      <c r="B19" s="19">
        <v>16</v>
      </c>
      <c r="C19" s="28" t="s">
        <v>16</v>
      </c>
      <c r="D19" s="29" t="s">
        <v>50</v>
      </c>
      <c r="E19" s="36" t="s">
        <v>52</v>
      </c>
      <c r="F19" s="19" t="s">
        <v>113</v>
      </c>
      <c r="G19" s="32">
        <v>400</v>
      </c>
      <c r="H19" s="19">
        <f t="shared" si="1"/>
        <v>4305.5599999999995</v>
      </c>
      <c r="I19" s="31" t="s">
        <v>51</v>
      </c>
      <c r="J19" s="31">
        <v>2007</v>
      </c>
      <c r="K19" s="19">
        <v>2024</v>
      </c>
      <c r="L19" s="19">
        <f t="shared" si="0"/>
        <v>17</v>
      </c>
      <c r="M19" s="19">
        <v>60</v>
      </c>
      <c r="N19" s="19">
        <v>0.05</v>
      </c>
      <c r="O19" s="21">
        <f t="shared" si="9"/>
        <v>1.5833333333333331E-2</v>
      </c>
      <c r="P19" s="22">
        <v>1300</v>
      </c>
      <c r="Q19" s="22">
        <f t="shared" si="5"/>
        <v>13993.07</v>
      </c>
      <c r="R19" s="23">
        <f t="shared" si="8"/>
        <v>5597228</v>
      </c>
      <c r="S19" s="23">
        <f t="shared" si="6"/>
        <v>1506587.2033333331</v>
      </c>
      <c r="T19" s="23">
        <f t="shared" si="7"/>
        <v>4090640.7966666669</v>
      </c>
      <c r="U19" s="19">
        <v>0</v>
      </c>
      <c r="V19" s="23">
        <f t="shared" si="2"/>
        <v>4090640.7966666669</v>
      </c>
    </row>
    <row r="20" spans="2:22" ht="65.25" customHeight="1" x14ac:dyDescent="0.25">
      <c r="B20" s="19">
        <v>17</v>
      </c>
      <c r="C20" s="28" t="s">
        <v>16</v>
      </c>
      <c r="D20" s="29" t="s">
        <v>53</v>
      </c>
      <c r="E20" s="36" t="s">
        <v>54</v>
      </c>
      <c r="F20" s="19" t="s">
        <v>113</v>
      </c>
      <c r="G20" s="32">
        <v>416.91</v>
      </c>
      <c r="H20" s="19">
        <f t="shared" si="1"/>
        <v>4487.5775490000005</v>
      </c>
      <c r="I20" s="31" t="s">
        <v>51</v>
      </c>
      <c r="J20" s="31">
        <v>2005</v>
      </c>
      <c r="K20" s="19">
        <v>2024</v>
      </c>
      <c r="L20" s="19">
        <f t="shared" si="0"/>
        <v>19</v>
      </c>
      <c r="M20" s="19">
        <v>40</v>
      </c>
      <c r="N20" s="19">
        <v>0.05</v>
      </c>
      <c r="O20" s="21">
        <f t="shared" si="9"/>
        <v>2.375E-2</v>
      </c>
      <c r="P20" s="22">
        <v>700</v>
      </c>
      <c r="Q20" s="22">
        <f t="shared" si="5"/>
        <v>7534.73</v>
      </c>
      <c r="R20" s="23">
        <f t="shared" si="8"/>
        <v>3141304.2842999999</v>
      </c>
      <c r="S20" s="23">
        <f t="shared" si="6"/>
        <v>1417513.5582903752</v>
      </c>
      <c r="T20" s="23">
        <f t="shared" si="7"/>
        <v>1723790.7260096248</v>
      </c>
      <c r="U20" s="19">
        <v>0</v>
      </c>
      <c r="V20" s="23">
        <f t="shared" si="2"/>
        <v>1723790.7260096248</v>
      </c>
    </row>
    <row r="21" spans="2:22" ht="51" x14ac:dyDescent="0.25">
      <c r="B21" s="19">
        <v>18</v>
      </c>
      <c r="C21" s="28" t="s">
        <v>16</v>
      </c>
      <c r="D21" s="29" t="s">
        <v>55</v>
      </c>
      <c r="E21" s="36" t="s">
        <v>57</v>
      </c>
      <c r="F21" s="19" t="s">
        <v>113</v>
      </c>
      <c r="G21" s="32">
        <v>460.34</v>
      </c>
      <c r="H21" s="19">
        <f t="shared" si="1"/>
        <v>4955.0537259999992</v>
      </c>
      <c r="I21" s="31" t="s">
        <v>56</v>
      </c>
      <c r="J21" s="31">
        <v>2005</v>
      </c>
      <c r="K21" s="19">
        <v>2024</v>
      </c>
      <c r="L21" s="19">
        <f t="shared" si="0"/>
        <v>19</v>
      </c>
      <c r="M21" s="19">
        <v>60</v>
      </c>
      <c r="N21" s="19">
        <v>0.05</v>
      </c>
      <c r="O21" s="21">
        <f t="shared" si="9"/>
        <v>1.5833333333333331E-2</v>
      </c>
      <c r="P21" s="22">
        <v>1100</v>
      </c>
      <c r="Q21" s="22">
        <f t="shared" si="5"/>
        <v>11840.289999999999</v>
      </c>
      <c r="R21" s="23">
        <f t="shared" si="8"/>
        <v>5450559.0985999992</v>
      </c>
      <c r="S21" s="23">
        <f t="shared" si="6"/>
        <v>1639709.8621621663</v>
      </c>
      <c r="T21" s="23">
        <f t="shared" si="7"/>
        <v>3810849.2364378329</v>
      </c>
      <c r="U21" s="19">
        <v>0</v>
      </c>
      <c r="V21" s="23">
        <f t="shared" si="2"/>
        <v>3810849.2364378329</v>
      </c>
    </row>
    <row r="22" spans="2:22" ht="63.75" x14ac:dyDescent="0.25">
      <c r="B22" s="19">
        <v>19</v>
      </c>
      <c r="C22" s="28" t="s">
        <v>11</v>
      </c>
      <c r="D22" s="29" t="s">
        <v>117</v>
      </c>
      <c r="E22" s="36" t="s">
        <v>60</v>
      </c>
      <c r="F22" s="19" t="s">
        <v>113</v>
      </c>
      <c r="G22" s="32">
        <v>3633.12</v>
      </c>
      <c r="H22" s="19">
        <f t="shared" si="1"/>
        <v>39106.540367999994</v>
      </c>
      <c r="I22" s="31" t="s">
        <v>59</v>
      </c>
      <c r="J22" s="31">
        <v>2005</v>
      </c>
      <c r="K22" s="19">
        <v>2024</v>
      </c>
      <c r="L22" s="19">
        <f t="shared" si="0"/>
        <v>19</v>
      </c>
      <c r="M22" s="19">
        <v>60</v>
      </c>
      <c r="N22" s="19">
        <v>0.05</v>
      </c>
      <c r="O22" s="21">
        <f t="shared" si="9"/>
        <v>1.5833333333333331E-2</v>
      </c>
      <c r="P22" s="22">
        <v>1300</v>
      </c>
      <c r="Q22" s="22">
        <f t="shared" si="5"/>
        <v>13993.07</v>
      </c>
      <c r="R22" s="23">
        <f t="shared" si="8"/>
        <v>50838502.478399999</v>
      </c>
      <c r="S22" s="23">
        <f t="shared" si="6"/>
        <v>15293916.162251998</v>
      </c>
      <c r="T22" s="23">
        <f t="shared" si="7"/>
        <v>35544586.316147998</v>
      </c>
      <c r="U22" s="19">
        <v>0</v>
      </c>
      <c r="V22" s="23">
        <f t="shared" si="2"/>
        <v>35544586.316147998</v>
      </c>
    </row>
    <row r="23" spans="2:22" ht="78" customHeight="1" x14ac:dyDescent="0.25">
      <c r="B23" s="19">
        <v>20</v>
      </c>
      <c r="C23" s="31" t="s">
        <v>62</v>
      </c>
      <c r="D23" s="29" t="s">
        <v>61</v>
      </c>
      <c r="E23" s="34" t="s">
        <v>65</v>
      </c>
      <c r="F23" s="19" t="s">
        <v>113</v>
      </c>
      <c r="G23" s="32">
        <v>8158.56</v>
      </c>
      <c r="H23" s="19">
        <f t="shared" si="1"/>
        <v>87817.923983999994</v>
      </c>
      <c r="I23" s="31" t="s">
        <v>63</v>
      </c>
      <c r="J23" s="31">
        <v>2005</v>
      </c>
      <c r="K23" s="19">
        <v>2024</v>
      </c>
      <c r="L23" s="19">
        <f t="shared" si="0"/>
        <v>19</v>
      </c>
      <c r="M23" s="19">
        <v>60</v>
      </c>
      <c r="N23" s="19">
        <v>0.05</v>
      </c>
      <c r="O23" s="21">
        <f t="shared" si="9"/>
        <v>1.5833333333333331E-2</v>
      </c>
      <c r="P23" s="22">
        <v>1300</v>
      </c>
      <c r="Q23" s="22">
        <f t="shared" si="5"/>
        <v>13993.07</v>
      </c>
      <c r="R23" s="23">
        <f t="shared" si="8"/>
        <v>114163301.17920001</v>
      </c>
      <c r="S23" s="23">
        <f t="shared" si="6"/>
        <v>34344126.438075997</v>
      </c>
      <c r="T23" s="23">
        <f t="shared" si="7"/>
        <v>79819174.741124004</v>
      </c>
      <c r="U23" s="19">
        <v>0</v>
      </c>
      <c r="V23" s="23">
        <f t="shared" si="2"/>
        <v>79819174.741124004</v>
      </c>
    </row>
    <row r="24" spans="2:22" ht="84" customHeight="1" x14ac:dyDescent="0.25">
      <c r="B24" s="19">
        <v>21</v>
      </c>
      <c r="C24" s="28" t="s">
        <v>11</v>
      </c>
      <c r="D24" s="29" t="s">
        <v>66</v>
      </c>
      <c r="E24" s="36" t="s">
        <v>69</v>
      </c>
      <c r="F24" s="19" t="s">
        <v>113</v>
      </c>
      <c r="G24" s="32">
        <v>2450.27</v>
      </c>
      <c r="H24" s="19">
        <f t="shared" si="1"/>
        <v>26374.461252999998</v>
      </c>
      <c r="I24" s="31" t="s">
        <v>67</v>
      </c>
      <c r="J24" s="31">
        <v>2005</v>
      </c>
      <c r="K24" s="19">
        <v>2024</v>
      </c>
      <c r="L24" s="19">
        <f t="shared" si="0"/>
        <v>19</v>
      </c>
      <c r="M24" s="19">
        <v>60</v>
      </c>
      <c r="N24" s="19">
        <v>0.05</v>
      </c>
      <c r="O24" s="21">
        <f t="shared" si="9"/>
        <v>1.5833333333333331E-2</v>
      </c>
      <c r="P24" s="22">
        <v>1400</v>
      </c>
      <c r="Q24" s="22">
        <f t="shared" si="5"/>
        <v>15069.46</v>
      </c>
      <c r="R24" s="23">
        <f t="shared" si="8"/>
        <v>36924245.754199997</v>
      </c>
      <c r="S24" s="23">
        <f t="shared" si="6"/>
        <v>11108043.931055164</v>
      </c>
      <c r="T24" s="23">
        <f t="shared" si="7"/>
        <v>25816201.823144831</v>
      </c>
      <c r="U24" s="19">
        <v>0</v>
      </c>
      <c r="V24" s="23">
        <f t="shared" si="2"/>
        <v>25816201.823144831</v>
      </c>
    </row>
    <row r="25" spans="2:22" ht="76.5" x14ac:dyDescent="0.25">
      <c r="B25" s="19">
        <v>22</v>
      </c>
      <c r="C25" s="31" t="s">
        <v>71</v>
      </c>
      <c r="D25" s="29" t="s">
        <v>70</v>
      </c>
      <c r="E25" s="36" t="s">
        <v>74</v>
      </c>
      <c r="F25" s="19" t="s">
        <v>113</v>
      </c>
      <c r="G25" s="32">
        <v>9792.1</v>
      </c>
      <c r="H25" s="19">
        <f t="shared" si="1"/>
        <v>105401.18519</v>
      </c>
      <c r="I25" s="31" t="s">
        <v>72</v>
      </c>
      <c r="J25" s="31">
        <v>2006</v>
      </c>
      <c r="K25" s="19">
        <v>2024</v>
      </c>
      <c r="L25" s="19">
        <f t="shared" si="0"/>
        <v>18</v>
      </c>
      <c r="M25" s="19">
        <v>60</v>
      </c>
      <c r="N25" s="19">
        <v>0.05</v>
      </c>
      <c r="O25" s="21">
        <f t="shared" si="9"/>
        <v>1.5833333333333331E-2</v>
      </c>
      <c r="P25" s="22">
        <v>1100</v>
      </c>
      <c r="Q25" s="22">
        <f t="shared" si="5"/>
        <v>11840.289999999999</v>
      </c>
      <c r="R25" s="23">
        <f t="shared" si="8"/>
        <v>115941303.70899999</v>
      </c>
      <c r="S25" s="23">
        <f t="shared" si="6"/>
        <v>33043271.557064995</v>
      </c>
      <c r="T25" s="23">
        <f t="shared" si="7"/>
        <v>82898032.151934996</v>
      </c>
      <c r="U25" s="19">
        <v>0</v>
      </c>
      <c r="V25" s="23">
        <f t="shared" si="2"/>
        <v>82898032.151934996</v>
      </c>
    </row>
    <row r="26" spans="2:22" ht="63.75" x14ac:dyDescent="0.25">
      <c r="B26" s="19">
        <v>23</v>
      </c>
      <c r="C26" s="28" t="s">
        <v>16</v>
      </c>
      <c r="D26" s="29" t="s">
        <v>75</v>
      </c>
      <c r="E26" s="36" t="s">
        <v>77</v>
      </c>
      <c r="F26" s="19" t="s">
        <v>113</v>
      </c>
      <c r="G26" s="37">
        <v>180</v>
      </c>
      <c r="H26" s="19">
        <f t="shared" si="1"/>
        <v>1937.502</v>
      </c>
      <c r="I26" s="31" t="s">
        <v>76</v>
      </c>
      <c r="J26" s="31">
        <v>2005</v>
      </c>
      <c r="K26" s="19">
        <v>2024</v>
      </c>
      <c r="L26" s="19">
        <f t="shared" si="0"/>
        <v>19</v>
      </c>
      <c r="M26" s="19">
        <v>60</v>
      </c>
      <c r="N26" s="19">
        <v>0.05</v>
      </c>
      <c r="O26" s="21">
        <f t="shared" si="9"/>
        <v>1.5833333333333331E-2</v>
      </c>
      <c r="P26" s="22">
        <v>1200</v>
      </c>
      <c r="Q26" s="22">
        <f t="shared" si="5"/>
        <v>12916.68</v>
      </c>
      <c r="R26" s="23">
        <f t="shared" si="8"/>
        <v>2325002.4</v>
      </c>
      <c r="S26" s="23">
        <f t="shared" si="6"/>
        <v>699438.22199999983</v>
      </c>
      <c r="T26" s="23">
        <f t="shared" si="7"/>
        <v>1625564.1780000001</v>
      </c>
      <c r="U26" s="19">
        <v>0</v>
      </c>
      <c r="V26" s="23">
        <f t="shared" si="2"/>
        <v>1625564.1780000001</v>
      </c>
    </row>
    <row r="27" spans="2:22" ht="25.5" x14ac:dyDescent="0.25">
      <c r="B27" s="27">
        <v>24</v>
      </c>
      <c r="C27" s="38" t="s">
        <v>16</v>
      </c>
      <c r="D27" s="39" t="s">
        <v>78</v>
      </c>
      <c r="E27" s="33" t="s">
        <v>80</v>
      </c>
      <c r="F27" s="19" t="s">
        <v>113</v>
      </c>
      <c r="G27" s="37">
        <v>216</v>
      </c>
      <c r="H27" s="19">
        <f t="shared" si="1"/>
        <v>2325.0023999999999</v>
      </c>
      <c r="I27" s="31" t="s">
        <v>79</v>
      </c>
      <c r="J27" s="31">
        <v>2008</v>
      </c>
      <c r="K27" s="19">
        <v>2024</v>
      </c>
      <c r="L27" s="19">
        <f t="shared" si="0"/>
        <v>16</v>
      </c>
      <c r="M27" s="19">
        <v>40</v>
      </c>
      <c r="N27" s="19">
        <v>0.05</v>
      </c>
      <c r="O27" s="21">
        <f t="shared" si="9"/>
        <v>2.375E-2</v>
      </c>
      <c r="P27" s="22">
        <v>700</v>
      </c>
      <c r="Q27" s="22">
        <f t="shared" si="5"/>
        <v>7534.73</v>
      </c>
      <c r="R27" s="23">
        <f t="shared" si="8"/>
        <v>1627501.68</v>
      </c>
      <c r="S27" s="23">
        <f t="shared" si="6"/>
        <v>618450.63839999994</v>
      </c>
      <c r="T27" s="23">
        <f t="shared" si="7"/>
        <v>1009051.0416</v>
      </c>
      <c r="U27" s="19">
        <v>0</v>
      </c>
      <c r="V27" s="23">
        <f t="shared" si="2"/>
        <v>1009051.0416</v>
      </c>
    </row>
    <row r="28" spans="2:22" x14ac:dyDescent="0.25">
      <c r="B28" s="65"/>
      <c r="C28" s="84" t="s">
        <v>128</v>
      </c>
      <c r="D28" s="85"/>
      <c r="E28" s="86"/>
      <c r="F28" s="65"/>
      <c r="G28" s="66">
        <f>SUM(G4:G27)</f>
        <v>50142.069999999992</v>
      </c>
      <c r="H28" s="67">
        <f>SUM(H4:H27)</f>
        <v>539715.07007299992</v>
      </c>
      <c r="I28" s="68"/>
      <c r="J28" s="68"/>
      <c r="K28" s="65"/>
      <c r="L28" s="65"/>
      <c r="M28" s="65"/>
      <c r="N28" s="65"/>
      <c r="O28" s="69"/>
      <c r="P28" s="70"/>
      <c r="Q28" s="70"/>
      <c r="R28" s="71">
        <f>SUM(R4:R27)</f>
        <v>614165841.96309996</v>
      </c>
      <c r="S28" s="71">
        <f>SUM(S4:S27)</f>
        <v>208574201.25776353</v>
      </c>
      <c r="T28" s="71">
        <f>SUM(T4:T27)</f>
        <v>405591640.70533639</v>
      </c>
      <c r="U28" s="65"/>
      <c r="V28" s="71">
        <f>SUM(V4:V27)</f>
        <v>405591640.70533639</v>
      </c>
    </row>
    <row r="29" spans="2:22" x14ac:dyDescent="0.25">
      <c r="B29" s="72"/>
      <c r="C29" s="64"/>
      <c r="D29" s="64"/>
      <c r="E29" s="64"/>
      <c r="F29" s="72"/>
      <c r="G29" s="73"/>
      <c r="H29" s="74"/>
      <c r="I29" s="75"/>
      <c r="J29" s="75"/>
      <c r="K29" s="72"/>
      <c r="L29" s="72"/>
      <c r="M29" s="72"/>
      <c r="N29" s="72"/>
      <c r="O29" s="76"/>
      <c r="P29" s="77"/>
      <c r="Q29" s="77"/>
      <c r="R29" s="78"/>
      <c r="S29" s="78"/>
      <c r="T29" s="78"/>
      <c r="U29" s="72"/>
      <c r="V29" s="78"/>
    </row>
    <row r="30" spans="2:22" x14ac:dyDescent="0.25">
      <c r="V30" s="40"/>
    </row>
  </sheetData>
  <autoFilter ref="B3:V28" xr:uid="{00000000-0009-0000-0000-000001000000}"/>
  <mergeCells count="2">
    <mergeCell ref="B2:Y2"/>
    <mergeCell ref="C28:E28"/>
  </mergeCells>
  <dataValidations count="2">
    <dataValidation type="list" allowBlank="1" showInputMessage="1" showErrorMessage="1" promptTitle="Condition of Structure" prompt="Condition of Structure" sqref="F4:F29" xr:uid="{00000000-0002-0000-0100-000000000000}">
      <formula1>"Poor, Average, Ordinary, Good, Very Good, Excellent"</formula1>
    </dataValidation>
    <dataValidation type="list" allowBlank="1" showErrorMessage="1" sqref="E4:E8 E11 E19:E22 E24:E26" xr:uid="{00000000-0002-0000-0100-000001000000}">
      <formula1>0</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O12"/>
  <sheetViews>
    <sheetView tabSelected="1" workbookViewId="0">
      <selection activeCell="M9" sqref="M9"/>
    </sheetView>
  </sheetViews>
  <sheetFormatPr defaultRowHeight="15" x14ac:dyDescent="0.25"/>
  <cols>
    <col min="7" max="7" width="13.5703125" customWidth="1"/>
    <col min="8" max="8" width="22.28515625" customWidth="1"/>
    <col min="9" max="9" width="12" customWidth="1"/>
    <col min="10" max="10" width="12.28515625" customWidth="1"/>
    <col min="11" max="11" width="11.85546875" customWidth="1"/>
    <col min="12" max="12" width="11.42578125" customWidth="1"/>
    <col min="13" max="13" width="16.5703125" customWidth="1"/>
    <col min="14" max="14" width="12" hidden="1" customWidth="1"/>
    <col min="15" max="15" width="13.140625" hidden="1" customWidth="1"/>
  </cols>
  <sheetData>
    <row r="3" spans="3:15" ht="15.75" x14ac:dyDescent="0.25">
      <c r="C3" s="87" t="s">
        <v>118</v>
      </c>
      <c r="D3" s="87"/>
      <c r="E3" s="87"/>
      <c r="F3" s="87"/>
      <c r="G3" s="87"/>
      <c r="H3" s="87"/>
      <c r="I3" s="87"/>
      <c r="J3" s="87"/>
      <c r="K3" s="87"/>
      <c r="L3" s="87"/>
      <c r="M3" s="87"/>
      <c r="N3" s="87"/>
      <c r="O3" s="88"/>
    </row>
    <row r="4" spans="3:15" ht="72" customHeight="1" x14ac:dyDescent="0.25">
      <c r="C4" s="81" t="s">
        <v>1</v>
      </c>
      <c r="D4" s="90" t="s">
        <v>119</v>
      </c>
      <c r="E4" s="91"/>
      <c r="F4" s="92"/>
      <c r="G4" s="81" t="s">
        <v>5</v>
      </c>
      <c r="H4" s="81" t="s">
        <v>120</v>
      </c>
      <c r="I4" s="81" t="s">
        <v>7</v>
      </c>
      <c r="J4" s="81" t="s">
        <v>121</v>
      </c>
      <c r="K4" s="81" t="s">
        <v>137</v>
      </c>
      <c r="L4" s="81" t="s">
        <v>122</v>
      </c>
      <c r="M4" s="81" t="s">
        <v>123</v>
      </c>
      <c r="N4" s="41" t="s">
        <v>124</v>
      </c>
      <c r="O4" s="45" t="s">
        <v>125</v>
      </c>
    </row>
    <row r="5" spans="3:15" ht="55.5" customHeight="1" x14ac:dyDescent="0.25">
      <c r="C5" s="54">
        <v>1</v>
      </c>
      <c r="D5" s="93" t="s">
        <v>81</v>
      </c>
      <c r="E5" s="94"/>
      <c r="F5" s="95"/>
      <c r="G5" s="54">
        <v>2005</v>
      </c>
      <c r="H5" s="55" t="s">
        <v>83</v>
      </c>
      <c r="I5" s="54" t="s">
        <v>126</v>
      </c>
      <c r="J5" s="58">
        <v>2379.9</v>
      </c>
      <c r="K5" s="56">
        <f>J5*3.2</f>
        <v>7615.68</v>
      </c>
      <c r="L5" s="59">
        <v>2400</v>
      </c>
      <c r="M5" s="53">
        <f>(J5*L5)</f>
        <v>5711760</v>
      </c>
      <c r="N5" s="42">
        <v>0</v>
      </c>
      <c r="O5" s="42">
        <v>0</v>
      </c>
    </row>
    <row r="6" spans="3:15" x14ac:dyDescent="0.25">
      <c r="C6" s="54">
        <v>2</v>
      </c>
      <c r="D6" s="93" t="s">
        <v>84</v>
      </c>
      <c r="E6" s="94"/>
      <c r="F6" s="95"/>
      <c r="G6" s="54">
        <v>2005</v>
      </c>
      <c r="H6" s="57" t="s">
        <v>85</v>
      </c>
      <c r="I6" s="54" t="s">
        <v>126</v>
      </c>
      <c r="J6" s="60">
        <v>2379.9</v>
      </c>
      <c r="K6" s="56">
        <f t="shared" ref="K6:K8" si="0">J6*3.2</f>
        <v>7615.68</v>
      </c>
      <c r="L6" s="61">
        <v>9000</v>
      </c>
      <c r="M6" s="53">
        <f t="shared" ref="M6:M7" si="1">(J6*L6)</f>
        <v>21419100</v>
      </c>
      <c r="N6" s="42">
        <v>0</v>
      </c>
      <c r="O6" s="42">
        <v>0</v>
      </c>
    </row>
    <row r="7" spans="3:15" x14ac:dyDescent="0.25">
      <c r="C7" s="54">
        <v>3</v>
      </c>
      <c r="D7" s="93" t="s">
        <v>86</v>
      </c>
      <c r="E7" s="94"/>
      <c r="F7" s="95"/>
      <c r="G7" s="54">
        <v>2005</v>
      </c>
      <c r="H7" s="57" t="s">
        <v>85</v>
      </c>
      <c r="I7" s="54" t="s">
        <v>126</v>
      </c>
      <c r="J7" s="58">
        <v>5185.7</v>
      </c>
      <c r="K7" s="56">
        <f t="shared" si="0"/>
        <v>16594.240000000002</v>
      </c>
      <c r="L7" s="62">
        <v>2500</v>
      </c>
      <c r="M7" s="53">
        <f t="shared" si="1"/>
        <v>12964250</v>
      </c>
      <c r="N7" s="43">
        <v>0</v>
      </c>
      <c r="O7" s="42">
        <v>0</v>
      </c>
    </row>
    <row r="8" spans="3:15" ht="15" customHeight="1" x14ac:dyDescent="0.25">
      <c r="C8" s="54">
        <v>4</v>
      </c>
      <c r="D8" s="93" t="s">
        <v>87</v>
      </c>
      <c r="E8" s="94"/>
      <c r="F8" s="95"/>
      <c r="G8" s="54">
        <v>2005</v>
      </c>
      <c r="H8" s="54" t="s">
        <v>85</v>
      </c>
      <c r="I8" s="54" t="s">
        <v>126</v>
      </c>
      <c r="J8" s="54">
        <f>25*25*4</f>
        <v>2500</v>
      </c>
      <c r="K8" s="54">
        <f t="shared" si="0"/>
        <v>8000</v>
      </c>
      <c r="L8" s="53">
        <v>600</v>
      </c>
      <c r="M8" s="53">
        <f>L8*K8</f>
        <v>4800000</v>
      </c>
      <c r="N8" s="54">
        <v>0</v>
      </c>
      <c r="O8" s="54">
        <v>0</v>
      </c>
    </row>
    <row r="9" spans="3:15" x14ac:dyDescent="0.25">
      <c r="C9" s="89" t="s">
        <v>127</v>
      </c>
      <c r="D9" s="89"/>
      <c r="E9" s="89"/>
      <c r="F9" s="89"/>
      <c r="G9" s="89"/>
      <c r="H9" s="89"/>
      <c r="I9" s="89"/>
      <c r="J9" s="46">
        <f>SUM(J5:J7)</f>
        <v>9945.5</v>
      </c>
      <c r="K9" s="46"/>
      <c r="L9" s="46"/>
      <c r="M9" s="47">
        <f>SUM(M5:M7)</f>
        <v>40095110</v>
      </c>
      <c r="N9" s="44"/>
      <c r="O9" s="44"/>
    </row>
    <row r="12" spans="3:15" x14ac:dyDescent="0.25">
      <c r="M12" s="63">
        <f>M8/K8</f>
        <v>600</v>
      </c>
    </row>
  </sheetData>
  <mergeCells count="7">
    <mergeCell ref="C3:O3"/>
    <mergeCell ref="C9:I9"/>
    <mergeCell ref="D4:F4"/>
    <mergeCell ref="D5:F5"/>
    <mergeCell ref="D6:F6"/>
    <mergeCell ref="D7:F7"/>
    <mergeCell ref="D8:F8"/>
  </mergeCells>
  <dataValidations disablePrompts="1" count="2">
    <dataValidation type="list" operator="equal" allowBlank="1" showInputMessage="1" showErrorMessage="1" sqref="I5:I8" xr:uid="{00000000-0002-0000-0200-000000000000}">
      <formula1>"Very Good,Good,Average,Poor,Ordinary with wreckages in the structure"</formula1>
      <formula2>0</formula2>
    </dataValidation>
    <dataValidation type="list" allowBlank="1" showErrorMessage="1" sqref="H5" xr:uid="{00000000-0002-0000-0200-000001000000}">
      <formula1>0</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workbookViewId="0">
      <selection activeCell="B3" sqref="B3:G11"/>
    </sheetView>
  </sheetViews>
  <sheetFormatPr defaultRowHeight="15" x14ac:dyDescent="0.25"/>
  <cols>
    <col min="4" max="4" width="10.5703125" customWidth="1"/>
    <col min="5" max="5" width="0" hidden="1" customWidth="1"/>
    <col min="6" max="6" width="17.140625" customWidth="1"/>
    <col min="7" max="7" width="21.42578125" customWidth="1"/>
  </cols>
  <sheetData>
    <row r="3" spans="2:7" ht="35.25" customHeight="1" x14ac:dyDescent="0.25">
      <c r="B3" s="96" t="s">
        <v>138</v>
      </c>
      <c r="C3" s="96"/>
      <c r="D3" s="96"/>
      <c r="E3" s="96"/>
      <c r="F3" s="96"/>
      <c r="G3" s="96"/>
    </row>
    <row r="4" spans="2:7" ht="30" x14ac:dyDescent="0.25">
      <c r="B4" s="48" t="s">
        <v>90</v>
      </c>
      <c r="C4" s="97" t="s">
        <v>119</v>
      </c>
      <c r="D4" s="98"/>
      <c r="E4" s="48" t="s">
        <v>129</v>
      </c>
      <c r="F4" s="48" t="s">
        <v>130</v>
      </c>
      <c r="G4" s="49" t="s">
        <v>131</v>
      </c>
    </row>
    <row r="5" spans="2:7" x14ac:dyDescent="0.25">
      <c r="B5" s="50">
        <v>1</v>
      </c>
      <c r="C5" s="99" t="s">
        <v>132</v>
      </c>
      <c r="D5" s="100"/>
      <c r="E5" s="50" t="s">
        <v>133</v>
      </c>
      <c r="F5" s="112">
        <f>'Building working'!R28</f>
        <v>614165841.96309996</v>
      </c>
      <c r="G5" s="112">
        <f>'Building working'!V28</f>
        <v>405591640.70533639</v>
      </c>
    </row>
    <row r="6" spans="2:7" x14ac:dyDescent="0.25">
      <c r="B6" s="52">
        <v>2</v>
      </c>
      <c r="C6" s="99" t="s">
        <v>134</v>
      </c>
      <c r="D6" s="100"/>
      <c r="E6" s="51" t="s">
        <v>135</v>
      </c>
      <c r="F6" s="112">
        <f>'Road &amp; Drains'!M9</f>
        <v>40095110</v>
      </c>
      <c r="G6" s="112">
        <f>'Road &amp; Drains'!M9</f>
        <v>40095110</v>
      </c>
    </row>
    <row r="7" spans="2:7" x14ac:dyDescent="0.25">
      <c r="B7" s="101" t="s">
        <v>127</v>
      </c>
      <c r="C7" s="102"/>
      <c r="D7" s="102"/>
      <c r="E7" s="103"/>
      <c r="F7" s="111">
        <f>SUM(F5:F6)</f>
        <v>654260951.96309996</v>
      </c>
      <c r="G7" s="111">
        <f>SUM(G5:G6)</f>
        <v>445686750.70533639</v>
      </c>
    </row>
    <row r="8" spans="2:7" x14ac:dyDescent="0.25">
      <c r="B8" s="105" t="s">
        <v>136</v>
      </c>
      <c r="C8" s="106"/>
      <c r="D8" s="106"/>
      <c r="E8" s="106"/>
      <c r="F8" s="106"/>
      <c r="G8" s="107"/>
    </row>
    <row r="9" spans="2:7" ht="30" customHeight="1" x14ac:dyDescent="0.25">
      <c r="B9" s="108" t="s">
        <v>139</v>
      </c>
      <c r="C9" s="109"/>
      <c r="D9" s="109"/>
      <c r="E9" s="109"/>
      <c r="F9" s="109"/>
      <c r="G9" s="110"/>
    </row>
    <row r="10" spans="2:7" ht="61.5" customHeight="1" x14ac:dyDescent="0.25">
      <c r="B10" s="108" t="s">
        <v>140</v>
      </c>
      <c r="C10" s="109"/>
      <c r="D10" s="109"/>
      <c r="E10" s="109"/>
      <c r="F10" s="109"/>
      <c r="G10" s="110"/>
    </row>
    <row r="11" spans="2:7" ht="41.25" customHeight="1" x14ac:dyDescent="0.25">
      <c r="B11" s="108" t="s">
        <v>141</v>
      </c>
      <c r="C11" s="109"/>
      <c r="D11" s="109"/>
      <c r="E11" s="109"/>
      <c r="F11" s="109"/>
      <c r="G11" s="110"/>
    </row>
    <row r="12" spans="2:7" ht="45" customHeight="1" x14ac:dyDescent="0.25">
      <c r="B12" s="104"/>
      <c r="C12" s="104"/>
      <c r="D12" s="104"/>
      <c r="E12" s="104"/>
      <c r="F12" s="104"/>
      <c r="G12" s="104"/>
    </row>
    <row r="13" spans="2:7" ht="46.5" customHeight="1" x14ac:dyDescent="0.25">
      <c r="B13" s="104"/>
      <c r="C13" s="104"/>
      <c r="D13" s="104"/>
      <c r="E13" s="104"/>
      <c r="F13" s="104"/>
      <c r="G13" s="104"/>
    </row>
  </sheetData>
  <mergeCells count="11">
    <mergeCell ref="B13:G13"/>
    <mergeCell ref="B8:G8"/>
    <mergeCell ref="B9:G9"/>
    <mergeCell ref="B10:G10"/>
    <mergeCell ref="B11:G11"/>
    <mergeCell ref="B12:G12"/>
    <mergeCell ref="B3:G3"/>
    <mergeCell ref="C4:D4"/>
    <mergeCell ref="C5:D5"/>
    <mergeCell ref="C6:D6"/>
    <mergeCell ref="B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Building sheet</vt:lpstr>
      <vt:lpstr>Building working</vt:lpstr>
      <vt:lpstr>Road &amp; Drains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Mahesh Joshi</cp:lastModifiedBy>
  <dcterms:created xsi:type="dcterms:W3CDTF">2022-06-06T11:49:09Z</dcterms:created>
  <dcterms:modified xsi:type="dcterms:W3CDTF">2024-05-02T07:03:35Z</dcterms:modified>
</cp:coreProperties>
</file>