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Y:\Yash Bhatnagar\BHSL Report\New Data\FAR Working\Building Valuation\"/>
    </mc:Choice>
  </mc:AlternateContent>
  <xr:revisionPtr revIDLastSave="0" documentId="13_ncr:1_{0D49D3CA-5BFD-4A91-A0B5-6D6C14501A07}" xr6:coauthVersionLast="47" xr6:coauthVersionMax="47" xr10:uidLastSave="{00000000-0000-0000-0000-000000000000}"/>
  <bookViews>
    <workbookView xWindow="-120" yWindow="-120" windowWidth="21840" windowHeight="13140" firstSheet="2" activeTab="5" xr2:uid="{00000000-000D-0000-FFFF-FFFF00000000}"/>
  </bookViews>
  <sheets>
    <sheet name="Sugar_unit" sheetId="1" r:id="rId1"/>
    <sheet name="Distillery_Unit" sheetId="2" r:id="rId2"/>
    <sheet name="Eco_Tech" sheetId="3" r:id="rId3"/>
    <sheet name="Sugar_Unit_working_Building" sheetId="5" r:id="rId4"/>
    <sheet name="Distillery_unit_working_bld" sheetId="6" r:id="rId5"/>
    <sheet name="Ecotech_unit_working" sheetId="7" r:id="rId6"/>
    <sheet name="Summary" sheetId="9" r:id="rId7"/>
    <sheet name="Sheet8" sheetId="8" r:id="rId8"/>
  </sheets>
  <definedNames>
    <definedName name="_xlnm._FilterDatabase" localSheetId="4" hidden="1">Distillery_unit_working_bld!$B$4:$Y$36</definedName>
    <definedName name="_xlnm._FilterDatabase" localSheetId="5" hidden="1">Ecotech_unit_working!$B$4:$V$34</definedName>
    <definedName name="_xlnm._FilterDatabase" localSheetId="3" hidden="1">Sugar_Unit_working_Building!$B$4:$V$57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 i="7" l="1"/>
  <c r="G37" i="6"/>
  <c r="G58" i="5"/>
  <c r="J8" i="9"/>
  <c r="V34" i="7"/>
  <c r="V37" i="6"/>
  <c r="I6" i="9"/>
  <c r="V58" i="5"/>
  <c r="T58" i="5"/>
  <c r="R58" i="5"/>
  <c r="Q12" i="7" l="1"/>
  <c r="R12" i="7" s="1"/>
  <c r="Q13" i="7"/>
  <c r="R13" i="7" s="1"/>
  <c r="Q11" i="7"/>
  <c r="Q6" i="7"/>
  <c r="R6" i="7" s="1"/>
  <c r="Q12" i="6"/>
  <c r="R12" i="6" s="1"/>
  <c r="Q13" i="6"/>
  <c r="R13" i="6" s="1"/>
  <c r="P52" i="5"/>
  <c r="P31" i="7"/>
  <c r="S6" i="7" l="1"/>
  <c r="T6" i="7" s="1"/>
  <c r="V6" i="7" s="1"/>
  <c r="P55" i="5"/>
  <c r="P56" i="5"/>
  <c r="P35" i="6"/>
  <c r="P34" i="6"/>
  <c r="P32" i="7"/>
  <c r="H33" i="7"/>
  <c r="H31" i="7"/>
  <c r="H10" i="7"/>
  <c r="H6" i="7"/>
  <c r="R33" i="7"/>
  <c r="O33" i="7"/>
  <c r="L33" i="7"/>
  <c r="R32" i="7"/>
  <c r="O32" i="7"/>
  <c r="L32" i="7"/>
  <c r="H32" i="7"/>
  <c r="R31" i="7"/>
  <c r="O31" i="7"/>
  <c r="L31" i="7"/>
  <c r="Q30" i="7"/>
  <c r="R30" i="7" s="1"/>
  <c r="O30" i="7"/>
  <c r="L30" i="7"/>
  <c r="H30" i="7"/>
  <c r="Q29" i="7"/>
  <c r="R29" i="7" s="1"/>
  <c r="O29" i="7"/>
  <c r="L29" i="7"/>
  <c r="H29" i="7"/>
  <c r="Q28" i="7"/>
  <c r="R28" i="7" s="1"/>
  <c r="O28" i="7"/>
  <c r="L28" i="7"/>
  <c r="H28" i="7"/>
  <c r="Q27" i="7"/>
  <c r="R27" i="7" s="1"/>
  <c r="O27" i="7"/>
  <c r="L27" i="7"/>
  <c r="H27" i="7"/>
  <c r="Q26" i="7"/>
  <c r="R26" i="7" s="1"/>
  <c r="O26" i="7"/>
  <c r="L26" i="7"/>
  <c r="H26" i="7"/>
  <c r="Q25" i="7"/>
  <c r="R25" i="7" s="1"/>
  <c r="O25" i="7"/>
  <c r="L25" i="7"/>
  <c r="H25" i="7"/>
  <c r="Q24" i="7"/>
  <c r="R24" i="7" s="1"/>
  <c r="O24" i="7"/>
  <c r="L24" i="7"/>
  <c r="H24" i="7"/>
  <c r="Q23" i="7"/>
  <c r="R23" i="7" s="1"/>
  <c r="O23" i="7"/>
  <c r="L23" i="7"/>
  <c r="H23" i="7"/>
  <c r="Q22" i="7"/>
  <c r="R22" i="7" s="1"/>
  <c r="O22" i="7"/>
  <c r="L22" i="7"/>
  <c r="H22" i="7"/>
  <c r="Q21" i="7"/>
  <c r="R21" i="7" s="1"/>
  <c r="O21" i="7"/>
  <c r="L21" i="7"/>
  <c r="H21" i="7"/>
  <c r="Q20" i="7"/>
  <c r="R20" i="7" s="1"/>
  <c r="O20" i="7"/>
  <c r="L20" i="7"/>
  <c r="H20" i="7"/>
  <c r="Q19" i="7"/>
  <c r="R19" i="7" s="1"/>
  <c r="O19" i="7"/>
  <c r="L19" i="7"/>
  <c r="H19" i="7"/>
  <c r="Q18" i="7"/>
  <c r="R18" i="7" s="1"/>
  <c r="O18" i="7"/>
  <c r="L18" i="7"/>
  <c r="H18" i="7"/>
  <c r="Q17" i="7"/>
  <c r="R17" i="7" s="1"/>
  <c r="O17" i="7"/>
  <c r="L17" i="7"/>
  <c r="H17" i="7"/>
  <c r="Q16" i="7"/>
  <c r="R16" i="7" s="1"/>
  <c r="O16" i="7"/>
  <c r="L16" i="7"/>
  <c r="H16" i="7"/>
  <c r="Q15" i="7"/>
  <c r="R15" i="7" s="1"/>
  <c r="O15" i="7"/>
  <c r="L15" i="7"/>
  <c r="H15" i="7"/>
  <c r="Q14" i="7"/>
  <c r="R14" i="7" s="1"/>
  <c r="O14" i="7"/>
  <c r="L14" i="7"/>
  <c r="H14" i="7"/>
  <c r="O13" i="7"/>
  <c r="L13" i="7"/>
  <c r="S13" i="7" s="1"/>
  <c r="T13" i="7" s="1"/>
  <c r="V13" i="7" s="1"/>
  <c r="H13" i="7"/>
  <c r="O12" i="7"/>
  <c r="L12" i="7"/>
  <c r="S12" i="7" s="1"/>
  <c r="T12" i="7" s="1"/>
  <c r="V12" i="7" s="1"/>
  <c r="H12" i="7"/>
  <c r="R11" i="7"/>
  <c r="O11" i="7"/>
  <c r="L11" i="7"/>
  <c r="H11" i="7"/>
  <c r="Q10" i="7"/>
  <c r="R10" i="7" s="1"/>
  <c r="O10" i="7"/>
  <c r="Y9" i="7"/>
  <c r="Q9" i="7"/>
  <c r="R9" i="7" s="1"/>
  <c r="O9" i="7"/>
  <c r="L9" i="7"/>
  <c r="H9" i="7"/>
  <c r="Y8" i="7"/>
  <c r="Q8" i="7"/>
  <c r="R8" i="7" s="1"/>
  <c r="O8" i="7"/>
  <c r="L8" i="7"/>
  <c r="H8" i="7"/>
  <c r="Y7" i="7"/>
  <c r="Q7" i="7"/>
  <c r="R7" i="7" s="1"/>
  <c r="O7" i="7"/>
  <c r="L7" i="7"/>
  <c r="H7" i="7"/>
  <c r="Y6" i="7"/>
  <c r="Y5" i="7"/>
  <c r="Q5" i="7"/>
  <c r="R5" i="7" s="1"/>
  <c r="O5" i="7"/>
  <c r="L5" i="7"/>
  <c r="H5" i="7"/>
  <c r="L13" i="6"/>
  <c r="L12" i="6"/>
  <c r="H13" i="6"/>
  <c r="H12" i="6"/>
  <c r="Q36" i="6"/>
  <c r="R36" i="6" s="1"/>
  <c r="O36" i="6"/>
  <c r="L36" i="6"/>
  <c r="H36" i="6"/>
  <c r="R35" i="6"/>
  <c r="O35" i="6"/>
  <c r="L35" i="6"/>
  <c r="H35" i="6"/>
  <c r="R34" i="6"/>
  <c r="O34" i="6"/>
  <c r="L34" i="6"/>
  <c r="H34" i="6"/>
  <c r="Q33" i="6"/>
  <c r="R33" i="6" s="1"/>
  <c r="O33" i="6"/>
  <c r="L33" i="6"/>
  <c r="H33" i="6"/>
  <c r="Q32" i="6"/>
  <c r="R32" i="6" s="1"/>
  <c r="O32" i="6"/>
  <c r="L32" i="6"/>
  <c r="H32" i="6"/>
  <c r="Q31" i="6"/>
  <c r="R31" i="6" s="1"/>
  <c r="O31" i="6"/>
  <c r="L31" i="6"/>
  <c r="H31" i="6"/>
  <c r="Q30" i="6"/>
  <c r="R30" i="6" s="1"/>
  <c r="O30" i="6"/>
  <c r="L30" i="6"/>
  <c r="H30" i="6"/>
  <c r="Q29" i="6"/>
  <c r="R29" i="6" s="1"/>
  <c r="O29" i="6"/>
  <c r="L29" i="6"/>
  <c r="H29" i="6"/>
  <c r="Q28" i="6"/>
  <c r="R28" i="6" s="1"/>
  <c r="O28" i="6"/>
  <c r="L28" i="6"/>
  <c r="H28" i="6"/>
  <c r="Q27" i="6"/>
  <c r="R27" i="6" s="1"/>
  <c r="O27" i="6"/>
  <c r="L27" i="6"/>
  <c r="H27" i="6"/>
  <c r="Q26" i="6"/>
  <c r="R26" i="6" s="1"/>
  <c r="O26" i="6"/>
  <c r="L26" i="6"/>
  <c r="H26" i="6"/>
  <c r="Q25" i="6"/>
  <c r="R25" i="6" s="1"/>
  <c r="O25" i="6"/>
  <c r="L25" i="6"/>
  <c r="H25" i="6"/>
  <c r="Q24" i="6"/>
  <c r="R24" i="6" s="1"/>
  <c r="O24" i="6"/>
  <c r="L24" i="6"/>
  <c r="H24" i="6"/>
  <c r="Q23" i="6"/>
  <c r="R23" i="6" s="1"/>
  <c r="O23" i="6"/>
  <c r="L23" i="6"/>
  <c r="H23" i="6"/>
  <c r="Q22" i="6"/>
  <c r="R22" i="6" s="1"/>
  <c r="O22" i="6"/>
  <c r="L22" i="6"/>
  <c r="H22" i="6"/>
  <c r="Q21" i="6"/>
  <c r="R21" i="6" s="1"/>
  <c r="O21" i="6"/>
  <c r="L21" i="6"/>
  <c r="H21" i="6"/>
  <c r="Q20" i="6"/>
  <c r="R20" i="6" s="1"/>
  <c r="O20" i="6"/>
  <c r="L20" i="6"/>
  <c r="H20" i="6"/>
  <c r="Q19" i="6"/>
  <c r="R19" i="6" s="1"/>
  <c r="O19" i="6"/>
  <c r="L19" i="6"/>
  <c r="H19" i="6"/>
  <c r="Q18" i="6"/>
  <c r="R18" i="6" s="1"/>
  <c r="O18" i="6"/>
  <c r="L18" i="6"/>
  <c r="H18" i="6"/>
  <c r="Q17" i="6"/>
  <c r="R17" i="6" s="1"/>
  <c r="O17" i="6"/>
  <c r="L17" i="6"/>
  <c r="H17" i="6"/>
  <c r="Q16" i="6"/>
  <c r="R16" i="6" s="1"/>
  <c r="O16" i="6"/>
  <c r="L16" i="6"/>
  <c r="H16" i="6"/>
  <c r="Q15" i="6"/>
  <c r="R15" i="6" s="1"/>
  <c r="O15" i="6"/>
  <c r="L15" i="6"/>
  <c r="H15" i="6"/>
  <c r="Q14" i="6"/>
  <c r="R14" i="6" s="1"/>
  <c r="O14" i="6"/>
  <c r="L14" i="6"/>
  <c r="H14" i="6"/>
  <c r="O13" i="6"/>
  <c r="O12" i="6"/>
  <c r="Q11" i="6"/>
  <c r="R11" i="6" s="1"/>
  <c r="O11" i="6"/>
  <c r="L11" i="6"/>
  <c r="H11" i="6"/>
  <c r="Q10" i="6"/>
  <c r="R10" i="6" s="1"/>
  <c r="O10" i="6"/>
  <c r="Y9" i="6"/>
  <c r="Q9" i="6"/>
  <c r="R9" i="6" s="1"/>
  <c r="O9" i="6"/>
  <c r="L9" i="6"/>
  <c r="H9" i="6"/>
  <c r="Y8" i="6"/>
  <c r="Q8" i="6"/>
  <c r="R8" i="6" s="1"/>
  <c r="O8" i="6"/>
  <c r="L8" i="6"/>
  <c r="H8" i="6"/>
  <c r="Y7" i="6"/>
  <c r="Q7" i="6"/>
  <c r="R7" i="6" s="1"/>
  <c r="O7" i="6"/>
  <c r="L7" i="6"/>
  <c r="H7" i="6"/>
  <c r="Y6" i="6"/>
  <c r="Y5" i="6"/>
  <c r="Q5" i="6"/>
  <c r="R5" i="6" s="1"/>
  <c r="O5" i="6"/>
  <c r="L5" i="6"/>
  <c r="H5" i="6"/>
  <c r="G55" i="5"/>
  <c r="Q39" i="5"/>
  <c r="R39" i="5" s="1"/>
  <c r="Q40" i="5"/>
  <c r="R40" i="5" s="1"/>
  <c r="Q41" i="5"/>
  <c r="R41" i="5" s="1"/>
  <c r="Q42" i="5"/>
  <c r="R42" i="5" s="1"/>
  <c r="Q43" i="5"/>
  <c r="R43" i="5" s="1"/>
  <c r="Q44" i="5"/>
  <c r="R44" i="5" s="1"/>
  <c r="Q45" i="5"/>
  <c r="R45" i="5" s="1"/>
  <c r="Q46" i="5"/>
  <c r="R46" i="5" s="1"/>
  <c r="Q47" i="5"/>
  <c r="R47" i="5" s="1"/>
  <c r="Q48" i="5"/>
  <c r="R48" i="5" s="1"/>
  <c r="R49" i="5"/>
  <c r="R50" i="5"/>
  <c r="Q51" i="5"/>
  <c r="R51" i="5" s="1"/>
  <c r="R52" i="5"/>
  <c r="Q53" i="5"/>
  <c r="R53" i="5" s="1"/>
  <c r="Q54" i="5"/>
  <c r="R54" i="5" s="1"/>
  <c r="R56" i="5"/>
  <c r="Q57" i="5"/>
  <c r="R57" i="5" s="1"/>
  <c r="O39" i="5"/>
  <c r="O40" i="5"/>
  <c r="O41" i="5"/>
  <c r="O42" i="5"/>
  <c r="O43" i="5"/>
  <c r="O44" i="5"/>
  <c r="O45" i="5"/>
  <c r="O46" i="5"/>
  <c r="O47" i="5"/>
  <c r="O48" i="5"/>
  <c r="O49" i="5"/>
  <c r="O50" i="5"/>
  <c r="O51" i="5"/>
  <c r="O52" i="5"/>
  <c r="O53" i="5"/>
  <c r="O54" i="5"/>
  <c r="O55" i="5"/>
  <c r="O56" i="5"/>
  <c r="O57" i="5"/>
  <c r="L39" i="5"/>
  <c r="L40" i="5"/>
  <c r="L41" i="5"/>
  <c r="L42" i="5"/>
  <c r="L43" i="5"/>
  <c r="L44" i="5"/>
  <c r="L45" i="5"/>
  <c r="L46" i="5"/>
  <c r="L47" i="5"/>
  <c r="L48" i="5"/>
  <c r="L49" i="5"/>
  <c r="L50" i="5"/>
  <c r="L51" i="5"/>
  <c r="L52" i="5"/>
  <c r="L53" i="5"/>
  <c r="L54" i="5"/>
  <c r="L55" i="5"/>
  <c r="L56" i="5"/>
  <c r="L57" i="5"/>
  <c r="L10"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6" i="5"/>
  <c r="H57" i="5"/>
  <c r="H14" i="5"/>
  <c r="H11" i="5"/>
  <c r="H10" i="5"/>
  <c r="H8" i="5"/>
  <c r="H9" i="5"/>
  <c r="H7" i="5"/>
  <c r="H5" i="5"/>
  <c r="Q38" i="5"/>
  <c r="R38" i="5" s="1"/>
  <c r="O38" i="5"/>
  <c r="L38" i="5"/>
  <c r="Q37" i="5"/>
  <c r="R37" i="5" s="1"/>
  <c r="O37" i="5"/>
  <c r="L37" i="5"/>
  <c r="Q36" i="5"/>
  <c r="R36" i="5" s="1"/>
  <c r="O36" i="5"/>
  <c r="L36" i="5"/>
  <c r="Q35" i="5"/>
  <c r="R35" i="5" s="1"/>
  <c r="O35" i="5"/>
  <c r="L35" i="5"/>
  <c r="Q34" i="5"/>
  <c r="R34" i="5" s="1"/>
  <c r="O34" i="5"/>
  <c r="L34" i="5"/>
  <c r="Q33" i="5"/>
  <c r="R33" i="5" s="1"/>
  <c r="O33" i="5"/>
  <c r="L33" i="5"/>
  <c r="Q32" i="5"/>
  <c r="R32" i="5" s="1"/>
  <c r="O32" i="5"/>
  <c r="L32" i="5"/>
  <c r="Q31" i="5"/>
  <c r="R31" i="5" s="1"/>
  <c r="O31" i="5"/>
  <c r="L31" i="5"/>
  <c r="Q30" i="5"/>
  <c r="R30" i="5" s="1"/>
  <c r="O30" i="5"/>
  <c r="L30" i="5"/>
  <c r="Q29" i="5"/>
  <c r="R29" i="5" s="1"/>
  <c r="O29" i="5"/>
  <c r="L29" i="5"/>
  <c r="Q28" i="5"/>
  <c r="R28" i="5" s="1"/>
  <c r="O28" i="5"/>
  <c r="L28" i="5"/>
  <c r="Q27" i="5"/>
  <c r="R27" i="5" s="1"/>
  <c r="O27" i="5"/>
  <c r="L27" i="5"/>
  <c r="Q26" i="5"/>
  <c r="R26" i="5" s="1"/>
  <c r="O26" i="5"/>
  <c r="L26" i="5"/>
  <c r="Q25" i="5"/>
  <c r="R25" i="5" s="1"/>
  <c r="O25" i="5"/>
  <c r="L25" i="5"/>
  <c r="Q24" i="5"/>
  <c r="R24" i="5" s="1"/>
  <c r="O24" i="5"/>
  <c r="L24" i="5"/>
  <c r="Q23" i="5"/>
  <c r="R23" i="5" s="1"/>
  <c r="O23" i="5"/>
  <c r="L23" i="5"/>
  <c r="Q22" i="5"/>
  <c r="R22" i="5" s="1"/>
  <c r="O22" i="5"/>
  <c r="L22" i="5"/>
  <c r="Q21" i="5"/>
  <c r="R21" i="5" s="1"/>
  <c r="O21" i="5"/>
  <c r="L21" i="5"/>
  <c r="Q20" i="5"/>
  <c r="R20" i="5" s="1"/>
  <c r="O20" i="5"/>
  <c r="L20" i="5"/>
  <c r="Q19" i="5"/>
  <c r="R19" i="5" s="1"/>
  <c r="O19" i="5"/>
  <c r="L19" i="5"/>
  <c r="Q18" i="5"/>
  <c r="R18" i="5" s="1"/>
  <c r="O18" i="5"/>
  <c r="L18" i="5"/>
  <c r="Q17" i="5"/>
  <c r="R17" i="5" s="1"/>
  <c r="O17" i="5"/>
  <c r="L17" i="5"/>
  <c r="Q16" i="5"/>
  <c r="R16" i="5" s="1"/>
  <c r="O16" i="5"/>
  <c r="L16" i="5"/>
  <c r="Q15" i="5"/>
  <c r="R15" i="5" s="1"/>
  <c r="O15" i="5"/>
  <c r="L15" i="5"/>
  <c r="Q14" i="5"/>
  <c r="R14" i="5" s="1"/>
  <c r="O14" i="5"/>
  <c r="L14" i="5"/>
  <c r="O13" i="5"/>
  <c r="O12" i="5"/>
  <c r="Q11" i="5"/>
  <c r="R11" i="5" s="1"/>
  <c r="O11" i="5"/>
  <c r="L11" i="5"/>
  <c r="Q10" i="5"/>
  <c r="R10" i="5" s="1"/>
  <c r="O10" i="5"/>
  <c r="Q9" i="5"/>
  <c r="R9" i="5" s="1"/>
  <c r="O9" i="5"/>
  <c r="L9" i="5"/>
  <c r="Y9" i="5"/>
  <c r="Q8" i="5"/>
  <c r="R8" i="5" s="1"/>
  <c r="O8" i="5"/>
  <c r="L8" i="5"/>
  <c r="Y8" i="5"/>
  <c r="Q7" i="5"/>
  <c r="R7" i="5" s="1"/>
  <c r="O7" i="5"/>
  <c r="L7" i="5"/>
  <c r="Y7" i="5"/>
  <c r="O6" i="5"/>
  <c r="Y6" i="5"/>
  <c r="Y5" i="5"/>
  <c r="Q5" i="5"/>
  <c r="R5" i="5" s="1"/>
  <c r="O5" i="5"/>
  <c r="L5" i="5"/>
  <c r="S12" i="6" l="1"/>
  <c r="T12" i="6" s="1"/>
  <c r="V12" i="6" s="1"/>
  <c r="S13" i="6"/>
  <c r="T13" i="6" s="1"/>
  <c r="V13" i="6" s="1"/>
  <c r="R34" i="7"/>
  <c r="I7" i="9" s="1"/>
  <c r="R37" i="6"/>
  <c r="S10" i="7"/>
  <c r="T10" i="7" s="1"/>
  <c r="V10" i="7" s="1"/>
  <c r="S11" i="7"/>
  <c r="T11" i="7" s="1"/>
  <c r="V11" i="7" s="1"/>
  <c r="S8" i="7"/>
  <c r="T8" i="7" s="1"/>
  <c r="V8" i="7" s="1"/>
  <c r="S5" i="7"/>
  <c r="T5" i="7" s="1"/>
  <c r="V5" i="7" s="1"/>
  <c r="S7" i="7"/>
  <c r="T7" i="7" s="1"/>
  <c r="V7" i="7" s="1"/>
  <c r="S9" i="7"/>
  <c r="T9" i="7" s="1"/>
  <c r="V9" i="7" s="1"/>
  <c r="S14" i="7"/>
  <c r="T14" i="7" s="1"/>
  <c r="V14" i="7" s="1"/>
  <c r="S15" i="7"/>
  <c r="T15" i="7" s="1"/>
  <c r="V15" i="7" s="1"/>
  <c r="S16" i="7"/>
  <c r="T16" i="7" s="1"/>
  <c r="V16" i="7" s="1"/>
  <c r="S17" i="7"/>
  <c r="T17" i="7" s="1"/>
  <c r="V17" i="7" s="1"/>
  <c r="S18" i="7"/>
  <c r="T18" i="7" s="1"/>
  <c r="V18" i="7" s="1"/>
  <c r="S19" i="7"/>
  <c r="T19" i="7" s="1"/>
  <c r="V19" i="7" s="1"/>
  <c r="S20" i="7"/>
  <c r="T20" i="7" s="1"/>
  <c r="V20" i="7" s="1"/>
  <c r="S21" i="7"/>
  <c r="T21" i="7" s="1"/>
  <c r="V21" i="7" s="1"/>
  <c r="S22" i="7"/>
  <c r="T22" i="7" s="1"/>
  <c r="V22" i="7" s="1"/>
  <c r="S23" i="7"/>
  <c r="T23" i="7" s="1"/>
  <c r="V23" i="7" s="1"/>
  <c r="S24" i="7"/>
  <c r="T24" i="7" s="1"/>
  <c r="V24" i="7" s="1"/>
  <c r="S25" i="7"/>
  <c r="T25" i="7" s="1"/>
  <c r="V25" i="7" s="1"/>
  <c r="S26" i="7"/>
  <c r="T26" i="7" s="1"/>
  <c r="V26" i="7" s="1"/>
  <c r="S27" i="7"/>
  <c r="T27" i="7" s="1"/>
  <c r="V27" i="7" s="1"/>
  <c r="S28" i="7"/>
  <c r="T28" i="7" s="1"/>
  <c r="V28" i="7" s="1"/>
  <c r="S29" i="7"/>
  <c r="T29" i="7" s="1"/>
  <c r="V29" i="7" s="1"/>
  <c r="S30" i="7"/>
  <c r="T30" i="7" s="1"/>
  <c r="V30" i="7" s="1"/>
  <c r="S31" i="7"/>
  <c r="S32" i="7"/>
  <c r="T32" i="7" s="1"/>
  <c r="V32" i="7" s="1"/>
  <c r="S33" i="7"/>
  <c r="T33" i="7" s="1"/>
  <c r="V33" i="7" s="1"/>
  <c r="S36" i="6"/>
  <c r="S5" i="6"/>
  <c r="T5" i="6" s="1"/>
  <c r="V5" i="6" s="1"/>
  <c r="S16" i="6"/>
  <c r="T16" i="6" s="1"/>
  <c r="V16" i="6" s="1"/>
  <c r="S24" i="6"/>
  <c r="T24" i="6" s="1"/>
  <c r="V24" i="6" s="1"/>
  <c r="S8" i="6"/>
  <c r="T8" i="6" s="1"/>
  <c r="V8" i="6" s="1"/>
  <c r="S14" i="6"/>
  <c r="T14" i="6" s="1"/>
  <c r="V14" i="6" s="1"/>
  <c r="S18" i="6"/>
  <c r="T18" i="6" s="1"/>
  <c r="V18" i="6" s="1"/>
  <c r="S22" i="6"/>
  <c r="T22" i="6" s="1"/>
  <c r="V22" i="6" s="1"/>
  <c r="S26" i="6"/>
  <c r="T26" i="6" s="1"/>
  <c r="V26" i="6" s="1"/>
  <c r="S30" i="6"/>
  <c r="T30" i="6" s="1"/>
  <c r="V30" i="6" s="1"/>
  <c r="S34" i="6"/>
  <c r="S20" i="6"/>
  <c r="T20" i="6" s="1"/>
  <c r="V20" i="6" s="1"/>
  <c r="S28" i="6"/>
  <c r="T28" i="6" s="1"/>
  <c r="V28" i="6" s="1"/>
  <c r="S32" i="6"/>
  <c r="T32" i="6" s="1"/>
  <c r="V32" i="6" s="1"/>
  <c r="S15" i="6"/>
  <c r="T15" i="6" s="1"/>
  <c r="V15" i="6" s="1"/>
  <c r="S19" i="6"/>
  <c r="T19" i="6" s="1"/>
  <c r="V19" i="6" s="1"/>
  <c r="S23" i="6"/>
  <c r="T23" i="6" s="1"/>
  <c r="V23" i="6" s="1"/>
  <c r="S27" i="6"/>
  <c r="T27" i="6" s="1"/>
  <c r="V27" i="6" s="1"/>
  <c r="S35" i="6"/>
  <c r="T35" i="6" s="1"/>
  <c r="V35" i="6" s="1"/>
  <c r="S17" i="6"/>
  <c r="T17" i="6" s="1"/>
  <c r="V17" i="6" s="1"/>
  <c r="S21" i="6"/>
  <c r="T21" i="6" s="1"/>
  <c r="V21" i="6" s="1"/>
  <c r="S25" i="6"/>
  <c r="T25" i="6" s="1"/>
  <c r="V25" i="6" s="1"/>
  <c r="S29" i="6"/>
  <c r="T29" i="6" s="1"/>
  <c r="V29" i="6" s="1"/>
  <c r="S33" i="6"/>
  <c r="T33" i="6" s="1"/>
  <c r="V33" i="6" s="1"/>
  <c r="S31" i="6"/>
  <c r="T31" i="6" s="1"/>
  <c r="V31" i="6" s="1"/>
  <c r="S7" i="6"/>
  <c r="T7" i="6" s="1"/>
  <c r="V7" i="6" s="1"/>
  <c r="S10" i="6"/>
  <c r="T10" i="6" s="1"/>
  <c r="V10" i="6" s="1"/>
  <c r="S11" i="6"/>
  <c r="T11" i="6" s="1"/>
  <c r="V11" i="6" s="1"/>
  <c r="T36" i="6"/>
  <c r="V36" i="6" s="1"/>
  <c r="S9" i="6"/>
  <c r="T9" i="6" s="1"/>
  <c r="V9" i="6" s="1"/>
  <c r="R55" i="5"/>
  <c r="S57" i="5"/>
  <c r="T57" i="5" s="1"/>
  <c r="V57" i="5" s="1"/>
  <c r="S53" i="5"/>
  <c r="T53" i="5" s="1"/>
  <c r="V53" i="5" s="1"/>
  <c r="S49" i="5"/>
  <c r="T49" i="5" s="1"/>
  <c r="V49" i="5" s="1"/>
  <c r="S56" i="5"/>
  <c r="T56" i="5" s="1"/>
  <c r="V56" i="5" s="1"/>
  <c r="S52" i="5"/>
  <c r="T52" i="5" s="1"/>
  <c r="V52" i="5" s="1"/>
  <c r="S48" i="5"/>
  <c r="T48" i="5" s="1"/>
  <c r="V48" i="5" s="1"/>
  <c r="S44" i="5"/>
  <c r="T44" i="5" s="1"/>
  <c r="V44" i="5" s="1"/>
  <c r="S40" i="5"/>
  <c r="T40" i="5" s="1"/>
  <c r="V40" i="5" s="1"/>
  <c r="S41" i="5"/>
  <c r="S45" i="5"/>
  <c r="T45" i="5" s="1"/>
  <c r="V45" i="5" s="1"/>
  <c r="S51" i="5"/>
  <c r="T51" i="5" s="1"/>
  <c r="V51" i="5" s="1"/>
  <c r="S47" i="5"/>
  <c r="T47" i="5" s="1"/>
  <c r="V47" i="5" s="1"/>
  <c r="S43" i="5"/>
  <c r="T43" i="5" s="1"/>
  <c r="V43" i="5" s="1"/>
  <c r="S39" i="5"/>
  <c r="T39" i="5" s="1"/>
  <c r="V39" i="5" s="1"/>
  <c r="S54" i="5"/>
  <c r="T54" i="5" s="1"/>
  <c r="V54" i="5" s="1"/>
  <c r="S50" i="5"/>
  <c r="T50" i="5" s="1"/>
  <c r="V50" i="5" s="1"/>
  <c r="S46" i="5"/>
  <c r="T46" i="5" s="1"/>
  <c r="V46" i="5" s="1"/>
  <c r="S42" i="5"/>
  <c r="T42" i="5" s="1"/>
  <c r="V42" i="5" s="1"/>
  <c r="T41" i="5"/>
  <c r="V41" i="5" s="1"/>
  <c r="S5" i="5"/>
  <c r="T5" i="5" s="1"/>
  <c r="V5" i="5" s="1"/>
  <c r="S8" i="5"/>
  <c r="T8" i="5" s="1"/>
  <c r="V8" i="5" s="1"/>
  <c r="S10" i="5"/>
  <c r="T10" i="5" s="1"/>
  <c r="V10" i="5" s="1"/>
  <c r="S14" i="5"/>
  <c r="T14" i="5" s="1"/>
  <c r="V14" i="5" s="1"/>
  <c r="S16" i="5"/>
  <c r="T16" i="5" s="1"/>
  <c r="V16" i="5" s="1"/>
  <c r="S18" i="5"/>
  <c r="T18" i="5" s="1"/>
  <c r="V18" i="5" s="1"/>
  <c r="S20" i="5"/>
  <c r="T20" i="5" s="1"/>
  <c r="V20" i="5" s="1"/>
  <c r="S22" i="5"/>
  <c r="T22" i="5" s="1"/>
  <c r="V22" i="5" s="1"/>
  <c r="S24" i="5"/>
  <c r="T24" i="5" s="1"/>
  <c r="V24" i="5" s="1"/>
  <c r="S27" i="5"/>
  <c r="T27" i="5" s="1"/>
  <c r="V27" i="5" s="1"/>
  <c r="S9" i="5"/>
  <c r="T9" i="5" s="1"/>
  <c r="V9" i="5" s="1"/>
  <c r="S11" i="5"/>
  <c r="T11" i="5" s="1"/>
  <c r="V11" i="5" s="1"/>
  <c r="S15" i="5"/>
  <c r="T15" i="5" s="1"/>
  <c r="V15" i="5" s="1"/>
  <c r="S17" i="5"/>
  <c r="T17" i="5" s="1"/>
  <c r="V17" i="5" s="1"/>
  <c r="S19" i="5"/>
  <c r="T19" i="5" s="1"/>
  <c r="V19" i="5" s="1"/>
  <c r="S21" i="5"/>
  <c r="T21" i="5" s="1"/>
  <c r="V21" i="5" s="1"/>
  <c r="S23" i="5"/>
  <c r="T23" i="5" s="1"/>
  <c r="V23" i="5" s="1"/>
  <c r="S25" i="5"/>
  <c r="T25" i="5" s="1"/>
  <c r="V25" i="5" s="1"/>
  <c r="S26" i="5"/>
  <c r="T26" i="5" s="1"/>
  <c r="V26" i="5" s="1"/>
  <c r="S28" i="5"/>
  <c r="T28" i="5" s="1"/>
  <c r="V28" i="5" s="1"/>
  <c r="S7" i="5"/>
  <c r="T7" i="5" s="1"/>
  <c r="V7" i="5" s="1"/>
  <c r="S29" i="5"/>
  <c r="T29" i="5" s="1"/>
  <c r="V29" i="5" s="1"/>
  <c r="S30" i="5"/>
  <c r="T30" i="5" s="1"/>
  <c r="V30" i="5" s="1"/>
  <c r="S31" i="5"/>
  <c r="T31" i="5" s="1"/>
  <c r="V31" i="5" s="1"/>
  <c r="S32" i="5"/>
  <c r="T32" i="5" s="1"/>
  <c r="V32" i="5" s="1"/>
  <c r="S33" i="5"/>
  <c r="T33" i="5" s="1"/>
  <c r="V33" i="5" s="1"/>
  <c r="S34" i="5"/>
  <c r="T34" i="5" s="1"/>
  <c r="V34" i="5" s="1"/>
  <c r="S35" i="5"/>
  <c r="T35" i="5" s="1"/>
  <c r="V35" i="5" s="1"/>
  <c r="S36" i="5"/>
  <c r="T36" i="5" s="1"/>
  <c r="V36" i="5" s="1"/>
  <c r="S37" i="5"/>
  <c r="T37" i="5" s="1"/>
  <c r="V37" i="5" s="1"/>
  <c r="S38" i="5"/>
  <c r="T38" i="5" s="1"/>
  <c r="V38" i="5" s="1"/>
  <c r="J6" i="9" l="1"/>
  <c r="S55" i="5"/>
  <c r="I5" i="9"/>
  <c r="T34" i="6"/>
  <c r="V34" i="6" s="1"/>
  <c r="S37" i="6"/>
  <c r="T31" i="7"/>
  <c r="S34" i="7"/>
  <c r="T37" i="6" l="1"/>
  <c r="I8" i="9"/>
  <c r="I10" i="8"/>
  <c r="T55" i="5"/>
  <c r="V55" i="5" s="1"/>
  <c r="S58" i="5"/>
  <c r="V31" i="7"/>
  <c r="T34" i="7"/>
  <c r="I11" i="8" l="1"/>
  <c r="J7" i="9"/>
  <c r="I9" i="8"/>
  <c r="I12" i="8" s="1"/>
  <c r="J5" i="9"/>
</calcChain>
</file>

<file path=xl/sharedStrings.xml><?xml version="1.0" encoding="utf-8"?>
<sst xmlns="http://schemas.openxmlformats.org/spreadsheetml/2006/main" count="916" uniqueCount="198">
  <si>
    <t xml:space="preserve">CIVIL/STRUCTURES VALUATION </t>
  </si>
  <si>
    <t>S.No.</t>
  </si>
  <si>
    <t>Block Name</t>
  </si>
  <si>
    <t>Total Slabs/ Floors</t>
  </si>
  <si>
    <t>Floor wise Height (ft.)</t>
  </si>
  <si>
    <t>Year of construction</t>
  </si>
  <si>
    <t>Type of construction     (select from drop down)</t>
  </si>
  <si>
    <t>Area (in sq. mtr.)</t>
  </si>
  <si>
    <t>Area (sq. fts.)</t>
  </si>
  <si>
    <t>SUGAR UNIT</t>
  </si>
  <si>
    <t>Boiler control area RCC</t>
  </si>
  <si>
    <t>Ground floor</t>
  </si>
  <si>
    <t>RCC Slab on RCC Frame Structure, Brick Wall</t>
  </si>
  <si>
    <t>Ist Floor</t>
  </si>
  <si>
    <t>DM Plant lab RCC</t>
  </si>
  <si>
    <t>DM Plant Elect. Panel room</t>
  </si>
  <si>
    <t>AC Sheet on RCC Frame Structure, Brick Wall</t>
  </si>
  <si>
    <t>ESP Room RCC</t>
  </si>
  <si>
    <t>Boiler equipment shed</t>
  </si>
  <si>
    <t>2004-2006</t>
  </si>
  <si>
    <t>GI Sheet Shed on M.S Column Structure</t>
  </si>
  <si>
    <t>Turbine and panel room area (RCC)</t>
  </si>
  <si>
    <t>2004 &amp; 2007</t>
  </si>
  <si>
    <t>Ist Floor Part</t>
  </si>
  <si>
    <t>ADMINISTRATIVE BUILDING</t>
  </si>
  <si>
    <t>G + 1</t>
  </si>
  <si>
    <t>ENGINEERING OFFICE &amp; A/C RECORD ROOM</t>
  </si>
  <si>
    <t>PANEL ROOMS AND PRODUCTION OFFICE</t>
  </si>
  <si>
    <t>CANE OFFICE</t>
  </si>
  <si>
    <t>MAIN STORE</t>
  </si>
  <si>
    <t>SUGAR GODOWN NO.1</t>
  </si>
  <si>
    <t>GI Sheet on RCC frame Structure, Brick Wall</t>
  </si>
  <si>
    <t>SUGAR GODOWN NO.2</t>
  </si>
  <si>
    <t>HOSPITAL</t>
  </si>
  <si>
    <t>BACHELOR HOSTEL</t>
  </si>
  <si>
    <t>GUEST HOUSE (MAIN GATE)</t>
  </si>
  <si>
    <t>COLONY (A TYPE BLOCK)</t>
  </si>
  <si>
    <t>COLONY (B TYPE BLOCK)</t>
  </si>
  <si>
    <t>COLONY (C TYPE BLOCK)</t>
  </si>
  <si>
    <t>COLONY (D TYPE BLOCK)</t>
  </si>
  <si>
    <t>G + 2</t>
  </si>
  <si>
    <t>COLONY (E TYPE BLOCK)</t>
  </si>
  <si>
    <t>G + 3</t>
  </si>
  <si>
    <t>SBI BUILDING</t>
  </si>
  <si>
    <t>ORIENTAL BANK BUILDING</t>
  </si>
  <si>
    <t>SECURITY ROOM &amp; TIME OFFICE</t>
  </si>
  <si>
    <t>SECURITY HOD  AND TRANSPORTER OFFICE</t>
  </si>
  <si>
    <t>MILL HOUSE</t>
  </si>
  <si>
    <t>AC Shed on M.S.Column Structure, Brick Wall</t>
  </si>
  <si>
    <t>BOILING HOUSE -1</t>
  </si>
  <si>
    <t>BOILING HOUSE -2</t>
  </si>
  <si>
    <t>EVAPORATING SECTION-1</t>
  </si>
  <si>
    <t>EVAPORATING SECTION-2</t>
  </si>
  <si>
    <t>CLARIFICATION SECTION</t>
  </si>
  <si>
    <t>M.S. Column Structure</t>
  </si>
  <si>
    <t>LUBRICANT STORAGE AREA</t>
  </si>
  <si>
    <t>CEMENT GODOWN</t>
  </si>
  <si>
    <t>INJECTION PUMP ROOM</t>
  </si>
  <si>
    <t>GUNNY BAG GODOWN-1</t>
  </si>
  <si>
    <t>GUNNY BAG GODOWN-2</t>
  </si>
  <si>
    <t>GI Sheet Shed on RCC  Structure</t>
  </si>
  <si>
    <t>MHAT PLANT</t>
  </si>
  <si>
    <t>AC Sheet on Brick Wall</t>
  </si>
  <si>
    <t>CANE STORE</t>
  </si>
  <si>
    <t xml:space="preserve">SECURITY GUARD BARRAK </t>
  </si>
  <si>
    <t>SALES OFFICE</t>
  </si>
  <si>
    <t>UGR TANK</t>
  </si>
  <si>
    <t>Spray Pond</t>
  </si>
  <si>
    <t>RCC Floor , RCC Piller &amp; Brick Wall</t>
  </si>
  <si>
    <t>Bagasse Yard</t>
  </si>
  <si>
    <t xml:space="preserve">RCC Floor </t>
  </si>
  <si>
    <t>DG Set Room</t>
  </si>
  <si>
    <t>RCC structure with AC Shed Brick Wall</t>
  </si>
  <si>
    <t>Halipad</t>
  </si>
  <si>
    <t>RCC floor</t>
  </si>
  <si>
    <t>Mill Control room</t>
  </si>
  <si>
    <t>WEIGH BRIDGE ROOM</t>
  </si>
  <si>
    <t>Roads ( In Running Mtr)</t>
  </si>
  <si>
    <t>2004-06</t>
  </si>
  <si>
    <t xml:space="preserve">RCC </t>
  </si>
  <si>
    <t>Boundry Wall (In Running Mtr)</t>
  </si>
  <si>
    <t>RCC &amp; Brick</t>
  </si>
  <si>
    <t>Drains (In Running Mtr)</t>
  </si>
  <si>
    <t>Floor wise Height (mtr.)</t>
  </si>
  <si>
    <t>Boiler Control Room</t>
  </si>
  <si>
    <t>DM Plant ( RCC Column + ACC sheet Shed)</t>
  </si>
  <si>
    <t>AC Shed on RCC Structure</t>
  </si>
  <si>
    <t>DM Plant Lab ( RCC)</t>
  </si>
  <si>
    <t>Power house( RCC column with ACC sheet)</t>
  </si>
  <si>
    <t>Fermentation section</t>
  </si>
  <si>
    <t>Distillation section</t>
  </si>
  <si>
    <t>Receiver &amp; bulk storage section</t>
  </si>
  <si>
    <t>Molasses weighing system</t>
  </si>
  <si>
    <t>Molasses unloading pit</t>
  </si>
  <si>
    <t>Administrative building</t>
  </si>
  <si>
    <t>G+1</t>
  </si>
  <si>
    <t xml:space="preserve">Security cabin </t>
  </si>
  <si>
    <t>Visitor room</t>
  </si>
  <si>
    <t>PCC room</t>
  </si>
  <si>
    <t xml:space="preserve">Storage room </t>
  </si>
  <si>
    <t>Co2 plant</t>
  </si>
  <si>
    <t>R.O. plant</t>
  </si>
  <si>
    <t>Bio-compost Godown</t>
  </si>
  <si>
    <t>ETP office &amp; laboratory</t>
  </si>
  <si>
    <t>Denaturent room and storage room</t>
  </si>
  <si>
    <t>Cooling tower and UGR</t>
  </si>
  <si>
    <t>RCC structure</t>
  </si>
  <si>
    <t>MEE Plant</t>
  </si>
  <si>
    <t>G.I. Shed on M.S.Column Structure</t>
  </si>
  <si>
    <t>Cooling tower for MEE plant</t>
  </si>
  <si>
    <t>MEE Plant Control room &amp; lab</t>
  </si>
  <si>
    <t>RCC and tiles floor</t>
  </si>
  <si>
    <t>Ammonia striper plant</t>
  </si>
  <si>
    <t>Panel room amm. striper plant</t>
  </si>
  <si>
    <t>AC Shed , Brick Wall</t>
  </si>
  <si>
    <t xml:space="preserve">Cooling tower amm. striper </t>
  </si>
  <si>
    <t>RCC</t>
  </si>
  <si>
    <t>Administration block</t>
  </si>
  <si>
    <t>Finish board shed no.1</t>
  </si>
  <si>
    <t>GI Sheet on M.S. structure, Brick wall</t>
  </si>
  <si>
    <t>Finish board shed no.2</t>
  </si>
  <si>
    <t>Finish goods storage</t>
  </si>
  <si>
    <t>Impregnation line</t>
  </si>
  <si>
    <t>Cold storage for papers</t>
  </si>
  <si>
    <t>Lamination line</t>
  </si>
  <si>
    <t>Press line</t>
  </si>
  <si>
    <t>Sanding line</t>
  </si>
  <si>
    <t>Glue section &amp; wet silos</t>
  </si>
  <si>
    <t>Resin plant</t>
  </si>
  <si>
    <t>Steam boiler</t>
  </si>
  <si>
    <t>TFH (Thermic fluid heaters)</t>
  </si>
  <si>
    <t>DG room</t>
  </si>
  <si>
    <t>ETP</t>
  </si>
  <si>
    <t>UGR</t>
  </si>
  <si>
    <t>Toilets near TFH</t>
  </si>
  <si>
    <t>Guards room</t>
  </si>
  <si>
    <t>Time office with toilet</t>
  </si>
  <si>
    <t>Weigh bridges 2 nos</t>
  </si>
  <si>
    <t>Canteen</t>
  </si>
  <si>
    <t>Gate no.1 cabin</t>
  </si>
  <si>
    <t>Gate no.2 cabin with one room</t>
  </si>
  <si>
    <t>Dipither</t>
  </si>
  <si>
    <t>RCC Floor</t>
  </si>
  <si>
    <t>WBM &amp; partly RCC</t>
  </si>
  <si>
    <t>Brick Work</t>
  </si>
  <si>
    <t>Sr. No.</t>
  </si>
  <si>
    <t>Floor</t>
  </si>
  <si>
    <t xml:space="preserve">Block Name </t>
  </si>
  <si>
    <t>Construction Category</t>
  </si>
  <si>
    <t>Condition of Structure</t>
  </si>
  <si>
    <t>Year of Construction</t>
  </si>
  <si>
    <t xml:space="preserve">Year of Valuation </t>
  </si>
  <si>
    <t>Salvage value</t>
  </si>
  <si>
    <t>Depreciation Rate</t>
  </si>
  <si>
    <r>
      <t>Govt. Guideline rates
(</t>
    </r>
    <r>
      <rPr>
        <i/>
        <sz val="11"/>
        <rFont val="Calibri"/>
        <family val="2"/>
        <scheme val="minor"/>
      </rPr>
      <t>per sq. mtr.</t>
    </r>
    <r>
      <rPr>
        <b/>
        <sz val="11"/>
        <rFont val="Calibri"/>
        <family val="2"/>
        <scheme val="minor"/>
      </rPr>
      <t>)</t>
    </r>
  </si>
  <si>
    <t>Age Factor</t>
  </si>
  <si>
    <t>Total Govt. Guideline value</t>
  </si>
  <si>
    <t>Good</t>
  </si>
  <si>
    <t>TOTAL</t>
  </si>
  <si>
    <t xml:space="preserve"> </t>
  </si>
  <si>
    <t>SUMMARY</t>
  </si>
  <si>
    <t>SUGAR</t>
  </si>
  <si>
    <t>DISTILLERY</t>
  </si>
  <si>
    <t>ECO</t>
  </si>
  <si>
    <r>
      <t xml:space="preserve">Premium </t>
    </r>
    <r>
      <rPr>
        <i/>
        <sz val="10"/>
        <rFont val="Calibri"/>
        <family val="2"/>
        <scheme val="minor"/>
      </rPr>
      <t>(For additional aesthetics or renovation)</t>
    </r>
  </si>
  <si>
    <r>
      <t xml:space="preserve">Depreciated Replacement Market Value
</t>
    </r>
    <r>
      <rPr>
        <b/>
        <i/>
        <sz val="10"/>
        <rFont val="Calibri"/>
        <family val="2"/>
        <scheme val="minor"/>
      </rPr>
      <t>(</t>
    </r>
    <r>
      <rPr>
        <i/>
        <sz val="10"/>
        <rFont val="Calibri"/>
        <family val="2"/>
        <scheme val="minor"/>
      </rPr>
      <t>INR</t>
    </r>
    <r>
      <rPr>
        <b/>
        <i/>
        <sz val="10"/>
        <rFont val="Calibri"/>
        <family val="2"/>
        <scheme val="minor"/>
      </rPr>
      <t>)</t>
    </r>
  </si>
  <si>
    <r>
      <t xml:space="preserve">Depreciated Value
</t>
    </r>
    <r>
      <rPr>
        <b/>
        <i/>
        <sz val="10"/>
        <rFont val="Calibri"/>
        <family val="2"/>
        <scheme val="minor"/>
      </rPr>
      <t>(</t>
    </r>
    <r>
      <rPr>
        <i/>
        <sz val="10"/>
        <rFont val="Calibri"/>
        <family val="2"/>
        <scheme val="minor"/>
      </rPr>
      <t>INR</t>
    </r>
    <r>
      <rPr>
        <b/>
        <i/>
        <sz val="10"/>
        <rFont val="Calibri"/>
        <family val="2"/>
        <scheme val="minor"/>
      </rPr>
      <t>)</t>
    </r>
  </si>
  <si>
    <r>
      <t xml:space="preserve">Total Deterioration 
</t>
    </r>
    <r>
      <rPr>
        <b/>
        <i/>
        <sz val="10"/>
        <rFont val="Calibri"/>
        <family val="2"/>
        <scheme val="minor"/>
      </rPr>
      <t>(</t>
    </r>
    <r>
      <rPr>
        <i/>
        <sz val="10"/>
        <rFont val="Calibri"/>
        <family val="2"/>
        <scheme val="minor"/>
      </rPr>
      <t>INR</t>
    </r>
    <r>
      <rPr>
        <b/>
        <i/>
        <sz val="10"/>
        <rFont val="Calibri"/>
        <family val="2"/>
        <scheme val="minor"/>
      </rPr>
      <t xml:space="preserve">) </t>
    </r>
  </si>
  <si>
    <r>
      <t xml:space="preserve">Gross Replacement Value
</t>
    </r>
    <r>
      <rPr>
        <b/>
        <i/>
        <sz val="10"/>
        <rFont val="Calibri"/>
        <family val="2"/>
        <scheme val="minor"/>
      </rPr>
      <t>(</t>
    </r>
    <r>
      <rPr>
        <i/>
        <sz val="10"/>
        <rFont val="Calibri"/>
        <family val="2"/>
        <scheme val="minor"/>
      </rPr>
      <t>INR</t>
    </r>
    <r>
      <rPr>
        <b/>
        <i/>
        <sz val="10"/>
        <rFont val="Calibri"/>
        <family val="2"/>
        <scheme val="minor"/>
      </rPr>
      <t>)</t>
    </r>
  </si>
  <si>
    <r>
      <t xml:space="preserve">Plinth Area  Rate 
</t>
    </r>
    <r>
      <rPr>
        <b/>
        <i/>
        <sz val="10"/>
        <rFont val="Calibri"/>
        <family val="2"/>
        <scheme val="minor"/>
      </rPr>
      <t>(</t>
    </r>
    <r>
      <rPr>
        <i/>
        <sz val="10"/>
        <rFont val="Calibri"/>
        <family val="2"/>
        <scheme val="minor"/>
      </rPr>
      <t>In per sq. mtr.</t>
    </r>
    <r>
      <rPr>
        <b/>
        <i/>
        <sz val="10"/>
        <rFont val="Calibri"/>
        <family val="2"/>
        <scheme val="minor"/>
      </rPr>
      <t>)</t>
    </r>
  </si>
  <si>
    <r>
      <t xml:space="preserve">Plinth Area  Rate 
</t>
    </r>
    <r>
      <rPr>
        <i/>
        <sz val="10"/>
        <rFont val="Calibri"/>
        <family val="2"/>
        <scheme val="minor"/>
      </rPr>
      <t>(in per sq.ft.)</t>
    </r>
  </si>
  <si>
    <r>
      <t xml:space="preserve">Total Economical Life
</t>
    </r>
    <r>
      <rPr>
        <i/>
        <sz val="10"/>
        <rFont val="Calibri"/>
        <family val="2"/>
        <scheme val="minor"/>
      </rPr>
      <t>(in yrs.)</t>
    </r>
  </si>
  <si>
    <r>
      <t xml:space="preserve">Total Life Consumed 
</t>
    </r>
    <r>
      <rPr>
        <i/>
        <sz val="10"/>
        <rFont val="Calibri"/>
        <family val="2"/>
        <scheme val="minor"/>
      </rPr>
      <t>(in yrs.)</t>
    </r>
  </si>
  <si>
    <r>
      <t xml:space="preserve">Height 
</t>
    </r>
    <r>
      <rPr>
        <b/>
        <i/>
        <sz val="10"/>
        <rFont val="Calibri"/>
        <family val="2"/>
        <scheme val="minor"/>
      </rPr>
      <t>(</t>
    </r>
    <r>
      <rPr>
        <i/>
        <sz val="10"/>
        <rFont val="Calibri"/>
        <family val="2"/>
        <scheme val="minor"/>
      </rPr>
      <t>mtr.</t>
    </r>
    <r>
      <rPr>
        <b/>
        <i/>
        <sz val="10"/>
        <rFont val="Calibri"/>
        <family val="2"/>
        <scheme val="minor"/>
      </rPr>
      <t>)</t>
    </r>
  </si>
  <si>
    <r>
      <t xml:space="preserve">Area 
</t>
    </r>
    <r>
      <rPr>
        <i/>
        <sz val="10"/>
        <rFont val="Calibri"/>
        <family val="2"/>
        <scheme val="minor"/>
      </rPr>
      <t>(in sq mtr)</t>
    </r>
  </si>
  <si>
    <t>Description</t>
  </si>
  <si>
    <t>Annexure</t>
  </si>
  <si>
    <t>Gross Block</t>
  </si>
  <si>
    <t>Depreciated Fair Market Value</t>
  </si>
  <si>
    <t>Plant Buildings</t>
  </si>
  <si>
    <t>A</t>
  </si>
  <si>
    <t>B</t>
  </si>
  <si>
    <t>Total</t>
  </si>
  <si>
    <t>Notes:</t>
  </si>
  <si>
    <t>2. On our request, BHSL provided us the area measurement of Buildings. Hence we have believed on the area statement provided by the company in good faith. However, our team have cross-verified all the structure present within the boundary of the company.</t>
  </si>
  <si>
    <t>3. Some sample verification has been done with the provided area which was found to be different as provided in the sheet.(Ex: Height of Sugar Godown, Area of Dispensary &amp; cane office office, Labout Hutment,Guest House</t>
  </si>
  <si>
    <t>4. For evaluation of the useful economic life for the calculation of depreciation, companies act 2013 and the general practical trend of same Buildings are taken into consideration.</t>
  </si>
  <si>
    <t xml:space="preserve">5. The economic life of the Main Plant Building is taken as 25 years, for Industrial  RCC structure is taken as 60 years, and others structure related to Sugar, Manufacturing Plant varies from 40 to 60 years. </t>
  </si>
  <si>
    <t>6. For calculting reproduction cost of Civil &amp; Structural Assets as on date, we have taken reference from open market and calculated depreciation on the same.</t>
  </si>
  <si>
    <t>Distillery</t>
  </si>
  <si>
    <t>Ecotech</t>
  </si>
  <si>
    <t>C</t>
  </si>
  <si>
    <t>ANNEXURE-A:  MARKET VALUE OF STRUCTURES OF M/S. BAJAJ HINDUSTHAN SUGAR LIMITED.| PROPERTY OF INDUSTRIAL PROPERTY | SITUATED AT: VILLAGE- KIMAUNI, DISTRICT- MEERUT, U.P</t>
  </si>
  <si>
    <t>ANNEXURE-B:  MARKET VALUE OF STRUCTURES OF M/S. BAJAJ HINDUSTHAN SUGAR LIMITED.| PROPERTY OF INDUSTRIAL PROPERTY | SITUATED AT: VILLAGE- KINAUNI, DISTRICT- MEERUT, U.P</t>
  </si>
  <si>
    <t>ANNEXURE-C:  MARKET VALUE OF STRUCTURES OF M/S. BAJAJ HINDUSTHAN SUGAR LIMITED.| PROPERTY OF INDUSTRIAL PROPERTY | SITUATED AT: VILLAGE- KINAUNI, DISTRICT- MEERUT, U.P</t>
  </si>
  <si>
    <t>BUILDING/ CIVIL STRUCTURE | BAJAJ HINDUSTHAN SUGAR LIMITED | KINAUNI, DISTRICT- MEERUT, U.P</t>
  </si>
  <si>
    <t>1. Buildings &amp; Civil works only related to the BHSL, Kinauni, Meerut, U.P Plant and associated facilities are considered in this report.</t>
  </si>
  <si>
    <r>
      <t xml:space="preserve">Area 
</t>
    </r>
    <r>
      <rPr>
        <i/>
        <sz val="10"/>
        <rFont val="Calibri"/>
        <family val="2"/>
        <scheme val="minor"/>
      </rPr>
      <t xml:space="preserve">(in sq.ft)/ </t>
    </r>
    <r>
      <rPr>
        <b/>
        <sz val="10"/>
        <rFont val="Calibri"/>
        <family val="2"/>
        <scheme val="minor"/>
      </rPr>
      <t>Length</t>
    </r>
    <r>
      <rPr>
        <i/>
        <sz val="10"/>
        <rFont val="Calibri"/>
        <family val="2"/>
        <scheme val="minor"/>
      </rPr>
      <t xml:space="preserve"> (in mtr.)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</si>
</sst>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_);_(* \(#,##0\);_(* &quot;-&quot;??_);_(@_)"/>
    <numFmt numFmtId="165" formatCode="0.0"/>
    <numFmt numFmtId="166" formatCode="0.000"/>
    <numFmt numFmtId="167" formatCode="_ [$₹-4009]\ * #,##0.00_ ;_ [$₹-4009]\ * \-#,##0.00_ ;_ [$₹-4009]\ * &quot;-&quot;??_ ;_ @_ "/>
    <numFmt numFmtId="168" formatCode="_ [$₹-4009]\ * #,##0_ ;_ [$₹-4009]\ * \-#,##0_ ;_ [$₹-4009]\ * &quot;-&quot;??_ ;_ @_ "/>
    <numFmt numFmtId="169" formatCode="_ * #,##0_ ;_ * \-#,##0_ ;_ * &quot;-&quot;??_ ;_ @_ "/>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0"/>
      <color theme="1"/>
      <name val="Arial"/>
      <family val="2"/>
    </font>
    <font>
      <sz val="10"/>
      <color theme="1"/>
      <name val="Arial"/>
      <family val="2"/>
    </font>
    <font>
      <b/>
      <sz val="12"/>
      <color theme="0"/>
      <name val="Calibri"/>
      <family val="2"/>
      <scheme val="minor"/>
    </font>
    <font>
      <sz val="12"/>
      <color rgb="FF000000"/>
      <name val="Calibri"/>
      <family val="2"/>
      <scheme val="minor"/>
    </font>
    <font>
      <b/>
      <sz val="11"/>
      <name val="Calibri"/>
      <family val="2"/>
      <scheme val="minor"/>
    </font>
    <font>
      <i/>
      <sz val="11"/>
      <name val="Calibri"/>
      <family val="2"/>
      <scheme val="minor"/>
    </font>
    <font>
      <sz val="10"/>
      <color theme="1"/>
      <name val="Calibri"/>
      <family val="2"/>
      <scheme val="minor"/>
    </font>
    <font>
      <sz val="11"/>
      <color indexed="8"/>
      <name val="Calibri"/>
      <family val="2"/>
    </font>
    <font>
      <i/>
      <sz val="10"/>
      <name val="Calibri"/>
      <family val="2"/>
      <scheme val="minor"/>
    </font>
    <font>
      <b/>
      <i/>
      <sz val="10"/>
      <name val="Calibri"/>
      <family val="2"/>
      <scheme val="minor"/>
    </font>
    <font>
      <b/>
      <sz val="12"/>
      <color rgb="FFFFFFFF"/>
      <name val="Calibri"/>
      <family val="2"/>
    </font>
    <font>
      <b/>
      <sz val="11"/>
      <color rgb="FF000000"/>
      <name val="Calibri"/>
      <family val="2"/>
    </font>
    <font>
      <b/>
      <i/>
      <sz val="11"/>
      <color rgb="FF000000"/>
      <name val="Calibri"/>
      <family val="2"/>
    </font>
    <font>
      <i/>
      <sz val="11"/>
      <color rgb="FF000000"/>
      <name val="Calibri"/>
      <family val="2"/>
    </font>
    <font>
      <sz val="11"/>
      <color rgb="FF000000"/>
      <name val="Calibri"/>
      <family val="2"/>
    </font>
    <font>
      <b/>
      <sz val="10"/>
      <name val="Calibri"/>
      <family val="2"/>
      <scheme val="minor"/>
    </font>
  </fonts>
  <fills count="9">
    <fill>
      <patternFill patternType="none"/>
    </fill>
    <fill>
      <patternFill patternType="gray125"/>
    </fill>
    <fill>
      <patternFill patternType="solid">
        <fgColor theme="3" tint="-0.499984740745262"/>
        <bgColor indexed="64"/>
      </patternFill>
    </fill>
    <fill>
      <patternFill patternType="solid">
        <fgColor theme="3" tint="0.59999389629810485"/>
        <bgColor indexed="64"/>
      </patternFill>
    </fill>
    <fill>
      <patternFill patternType="solid">
        <fgColor rgb="FF1E366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003366"/>
        <bgColor rgb="FF003366"/>
      </patternFill>
    </fill>
    <fill>
      <patternFill patternType="solid">
        <fgColor rgb="FFB4C6E7"/>
        <bgColor rgb="FFB4C6E7"/>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4">
    <xf numFmtId="0" fontId="0" fillId="0" borderId="0"/>
    <xf numFmtId="43" fontId="1" fillId="0" borderId="0" applyFont="0" applyFill="0" applyBorder="0" applyAlignment="0" applyProtection="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43" fontId="1" fillId="0" borderId="0" applyFont="0" applyFill="0" applyBorder="0" applyAlignment="0" applyProtection="0"/>
  </cellStyleXfs>
  <cellXfs count="196">
    <xf numFmtId="0" fontId="0" fillId="0" borderId="0" xfId="0"/>
    <xf numFmtId="0" fontId="0" fillId="0" borderId="1" xfId="0" applyBorder="1"/>
    <xf numFmtId="0" fontId="3" fillId="3" borderId="2"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0" borderId="5" xfId="0" applyFont="1" applyBorder="1" applyAlignment="1">
      <alignment horizontal="left" vertical="center"/>
    </xf>
    <xf numFmtId="0" fontId="5" fillId="0" borderId="6" xfId="0" applyFont="1" applyBorder="1" applyAlignment="1">
      <alignment vertical="top" wrapText="1"/>
    </xf>
    <xf numFmtId="0" fontId="6" fillId="0" borderId="6" xfId="0" applyFont="1" applyBorder="1" applyAlignment="1">
      <alignment horizontal="center" vertical="top" wrapText="1"/>
    </xf>
    <xf numFmtId="0" fontId="6" fillId="0" borderId="6" xfId="0" applyFont="1" applyBorder="1" applyAlignment="1">
      <alignment horizontal="center" vertical="top"/>
    </xf>
    <xf numFmtId="0" fontId="6" fillId="0" borderId="6" xfId="0" applyFont="1" applyBorder="1"/>
    <xf numFmtId="0" fontId="6" fillId="0" borderId="6" xfId="0" applyFont="1" applyBorder="1" applyAlignment="1">
      <alignment vertical="center"/>
    </xf>
    <xf numFmtId="0" fontId="6" fillId="0" borderId="7" xfId="0" applyFont="1" applyBorder="1" applyAlignment="1">
      <alignment vertical="center"/>
    </xf>
    <xf numFmtId="0" fontId="6" fillId="0" borderId="1" xfId="0" applyFont="1" applyBorder="1" applyAlignment="1">
      <alignment horizontal="center" vertical="top" wrapText="1"/>
    </xf>
    <xf numFmtId="0" fontId="6" fillId="0" borderId="1" xfId="0" applyFont="1" applyBorder="1" applyAlignment="1">
      <alignment horizontal="center" vertical="top"/>
    </xf>
    <xf numFmtId="0" fontId="6" fillId="0" borderId="1" xfId="0" applyFont="1" applyBorder="1"/>
    <xf numFmtId="0" fontId="6" fillId="0" borderId="8" xfId="0" applyFont="1" applyBorder="1" applyAlignment="1">
      <alignment horizontal="right"/>
    </xf>
    <xf numFmtId="0" fontId="6" fillId="0" borderId="1" xfId="0" applyFont="1" applyBorder="1" applyAlignment="1">
      <alignment vertical="center"/>
    </xf>
    <xf numFmtId="1" fontId="6" fillId="0" borderId="9" xfId="0" applyNumberFormat="1" applyFont="1" applyBorder="1" applyAlignment="1">
      <alignment vertical="center"/>
    </xf>
    <xf numFmtId="0" fontId="6" fillId="0" borderId="8" xfId="0" applyFont="1" applyBorder="1" applyAlignment="1">
      <alignment horizontal="right" vertical="center"/>
    </xf>
    <xf numFmtId="0" fontId="6" fillId="0" borderId="1" xfId="0" applyFont="1" applyBorder="1" applyAlignment="1">
      <alignment horizontal="center" vertical="center"/>
    </xf>
    <xf numFmtId="1" fontId="6" fillId="0" borderId="1" xfId="0" applyNumberFormat="1" applyFont="1" applyBorder="1" applyAlignment="1">
      <alignment vertical="center"/>
    </xf>
    <xf numFmtId="0" fontId="0" fillId="0" borderId="1" xfId="0" applyBorder="1" applyAlignment="1">
      <alignment horizontal="center"/>
    </xf>
    <xf numFmtId="0" fontId="4" fillId="0" borderId="1" xfId="0" applyFont="1" applyBorder="1" applyAlignment="1">
      <alignment vertical="center"/>
    </xf>
    <xf numFmtId="1" fontId="4" fillId="0" borderId="1" xfId="0" applyNumberFormat="1" applyFont="1" applyBorder="1" applyAlignment="1">
      <alignment vertical="center"/>
    </xf>
    <xf numFmtId="0" fontId="6" fillId="0" borderId="10" xfId="0" applyFont="1" applyBorder="1" applyAlignment="1">
      <alignment horizontal="right" vertical="center"/>
    </xf>
    <xf numFmtId="0" fontId="0" fillId="0" borderId="11" xfId="0" applyBorder="1"/>
    <xf numFmtId="0" fontId="6" fillId="0" borderId="11" xfId="0" applyFont="1" applyBorder="1" applyAlignment="1">
      <alignment horizontal="center" vertical="top" wrapText="1"/>
    </xf>
    <xf numFmtId="0" fontId="0" fillId="0" borderId="11" xfId="0" applyBorder="1" applyAlignment="1">
      <alignment horizontal="center"/>
    </xf>
    <xf numFmtId="0" fontId="6" fillId="0" borderId="11" xfId="0" applyFont="1" applyBorder="1"/>
    <xf numFmtId="0" fontId="6" fillId="0" borderId="11" xfId="0" applyFont="1" applyBorder="1" applyAlignment="1">
      <alignment vertical="center"/>
    </xf>
    <xf numFmtId="1" fontId="6" fillId="0" borderId="12" xfId="0" applyNumberFormat="1" applyFont="1" applyBorder="1" applyAlignment="1">
      <alignment vertical="center"/>
    </xf>
    <xf numFmtId="0" fontId="6" fillId="0" borderId="13" xfId="0" applyFont="1" applyBorder="1" applyAlignment="1">
      <alignment horizontal="right" vertical="center"/>
    </xf>
    <xf numFmtId="0" fontId="0" fillId="0" borderId="14" xfId="0" applyBorder="1"/>
    <xf numFmtId="0" fontId="6" fillId="0" borderId="14" xfId="0" applyFont="1" applyBorder="1" applyAlignment="1">
      <alignment horizontal="center" vertical="top" wrapText="1"/>
    </xf>
    <xf numFmtId="0" fontId="0" fillId="0" borderId="14" xfId="0" applyBorder="1" applyAlignment="1">
      <alignment horizontal="center"/>
    </xf>
    <xf numFmtId="0" fontId="6" fillId="0" borderId="14" xfId="0" applyFont="1" applyBorder="1"/>
    <xf numFmtId="0" fontId="5" fillId="0" borderId="14" xfId="0" applyFont="1" applyBorder="1" applyAlignment="1">
      <alignment vertical="center"/>
    </xf>
    <xf numFmtId="1" fontId="5" fillId="0" borderId="14" xfId="0" applyNumberFormat="1" applyFont="1" applyBorder="1" applyAlignment="1">
      <alignment vertical="center"/>
    </xf>
    <xf numFmtId="0" fontId="6" fillId="0" borderId="11" xfId="0" applyFont="1" applyBorder="1" applyAlignment="1">
      <alignment horizontal="center" vertical="top"/>
    </xf>
    <xf numFmtId="0" fontId="3" fillId="3" borderId="1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6" fillId="0" borderId="19" xfId="0" applyFont="1" applyBorder="1" applyAlignment="1">
      <alignment horizontal="center" vertical="top" wrapText="1"/>
    </xf>
    <xf numFmtId="0" fontId="6" fillId="0" borderId="19" xfId="0" applyFont="1" applyBorder="1" applyAlignment="1">
      <alignment horizontal="center" vertical="top"/>
    </xf>
    <xf numFmtId="0" fontId="6" fillId="0" borderId="19" xfId="0" applyFont="1" applyBorder="1"/>
    <xf numFmtId="0" fontId="6" fillId="0" borderId="8" xfId="0" applyFont="1" applyBorder="1" applyAlignment="1">
      <alignment horizontal="right" vertical="center" wrapText="1"/>
    </xf>
    <xf numFmtId="0" fontId="6" fillId="0" borderId="1" xfId="0" applyFont="1" applyBorder="1" applyAlignment="1">
      <alignment horizontal="left" vertical="center"/>
    </xf>
    <xf numFmtId="1" fontId="6" fillId="0" borderId="1" xfId="0" applyNumberFormat="1" applyFont="1" applyBorder="1"/>
    <xf numFmtId="0" fontId="0" fillId="0" borderId="1" xfId="0" applyBorder="1" applyAlignment="1">
      <alignment wrapText="1"/>
    </xf>
    <xf numFmtId="0" fontId="6" fillId="0" borderId="1" xfId="0" applyFont="1" applyBorder="1" applyAlignment="1">
      <alignment horizontal="left" vertical="top"/>
    </xf>
    <xf numFmtId="0" fontId="8" fillId="0" borderId="1" xfId="0" applyFont="1" applyBorder="1" applyAlignment="1">
      <alignment wrapText="1"/>
    </xf>
    <xf numFmtId="0" fontId="0" fillId="0" borderId="1" xfId="0" applyBorder="1" applyAlignment="1">
      <alignment horizontal="center" vertical="center"/>
    </xf>
    <xf numFmtId="164" fontId="6" fillId="0" borderId="1" xfId="1" applyNumberFormat="1" applyFont="1" applyFill="1" applyBorder="1"/>
    <xf numFmtId="0" fontId="6" fillId="0" borderId="10" xfId="0" applyFont="1" applyBorder="1" applyAlignment="1">
      <alignment horizontal="right"/>
    </xf>
    <xf numFmtId="164" fontId="6" fillId="0" borderId="11" xfId="1" applyNumberFormat="1" applyFont="1" applyFill="1" applyBorder="1"/>
    <xf numFmtId="0" fontId="5" fillId="0" borderId="13" xfId="0" applyFont="1" applyBorder="1" applyAlignment="1">
      <alignment horizontal="right"/>
    </xf>
    <xf numFmtId="0" fontId="3" fillId="0" borderId="14" xfId="0" applyFont="1" applyBorder="1"/>
    <xf numFmtId="0" fontId="5" fillId="0" borderId="14" xfId="0" applyFont="1" applyBorder="1" applyAlignment="1">
      <alignment horizontal="center" vertical="top" wrapText="1"/>
    </xf>
    <xf numFmtId="0" fontId="3" fillId="0" borderId="14" xfId="0" applyFont="1" applyBorder="1" applyAlignment="1">
      <alignment horizontal="center"/>
    </xf>
    <xf numFmtId="0" fontId="5" fillId="0" borderId="14" xfId="0" applyFont="1" applyBorder="1" applyAlignment="1">
      <alignment horizontal="center" vertical="top"/>
    </xf>
    <xf numFmtId="0" fontId="5" fillId="0" borderId="14" xfId="0" applyFont="1" applyBorder="1"/>
    <xf numFmtId="0" fontId="9" fillId="5" borderId="1" xfId="0" applyFont="1" applyFill="1" applyBorder="1" applyAlignment="1">
      <alignment horizontal="center" vertical="center" wrapText="1"/>
    </xf>
    <xf numFmtId="0" fontId="0" fillId="0" borderId="0" xfId="0" applyAlignment="1">
      <alignment horizontal="center"/>
    </xf>
    <xf numFmtId="0" fontId="6" fillId="0" borderId="18" xfId="0" applyFont="1" applyBorder="1" applyAlignment="1">
      <alignment horizontal="right"/>
    </xf>
    <xf numFmtId="0" fontId="0" fillId="0" borderId="19" xfId="0" applyBorder="1"/>
    <xf numFmtId="0" fontId="0" fillId="0" borderId="19" xfId="0" applyBorder="1" applyAlignment="1">
      <alignment horizontal="center"/>
    </xf>
    <xf numFmtId="1" fontId="6" fillId="0" borderId="20" xfId="0" applyNumberFormat="1" applyFont="1" applyBorder="1" applyAlignment="1">
      <alignment vertical="center"/>
    </xf>
    <xf numFmtId="165" fontId="6" fillId="0" borderId="1" xfId="0" applyNumberFormat="1" applyFont="1" applyBorder="1"/>
    <xf numFmtId="0" fontId="6" fillId="0" borderId="9" xfId="0" applyFont="1" applyBorder="1" applyAlignment="1">
      <alignment vertical="center"/>
    </xf>
    <xf numFmtId="0" fontId="6" fillId="0" borderId="12" xfId="0" applyFont="1" applyBorder="1" applyAlignment="1">
      <alignment vertical="center"/>
    </xf>
    <xf numFmtId="0" fontId="6" fillId="0" borderId="21" xfId="0" applyFont="1" applyBorder="1" applyAlignment="1">
      <alignment horizontal="right"/>
    </xf>
    <xf numFmtId="0" fontId="6" fillId="0" borderId="22" xfId="0" applyFont="1" applyBorder="1" applyAlignment="1">
      <alignment horizontal="left" vertical="top" wrapText="1"/>
    </xf>
    <xf numFmtId="0" fontId="6" fillId="0" borderId="22" xfId="0" applyFont="1" applyBorder="1" applyAlignment="1">
      <alignment horizontal="center" vertical="top"/>
    </xf>
    <xf numFmtId="0" fontId="6" fillId="0" borderId="22" xfId="0" applyFont="1" applyBorder="1"/>
    <xf numFmtId="1" fontId="5" fillId="0" borderId="22" xfId="0" applyNumberFormat="1" applyFont="1" applyBorder="1" applyAlignment="1">
      <alignment vertical="center"/>
    </xf>
    <xf numFmtId="0" fontId="9" fillId="5" borderId="23" xfId="0" applyFont="1" applyFill="1" applyBorder="1" applyAlignment="1">
      <alignment horizontal="center" vertical="center" wrapText="1"/>
    </xf>
    <xf numFmtId="0" fontId="11" fillId="0" borderId="1" xfId="0" applyFont="1" applyBorder="1" applyAlignment="1">
      <alignment horizontal="center" vertical="center" wrapText="1"/>
    </xf>
    <xf numFmtId="166" fontId="11" fillId="0" borderId="1" xfId="0" applyNumberFormat="1" applyFont="1" applyBorder="1" applyAlignment="1">
      <alignment horizontal="center" vertical="center" wrapText="1"/>
    </xf>
    <xf numFmtId="167" fontId="0" fillId="0" borderId="23" xfId="0" applyNumberFormat="1" applyBorder="1" applyAlignment="1">
      <alignment horizontal="center" vertical="center" wrapText="1"/>
    </xf>
    <xf numFmtId="0" fontId="0" fillId="0" borderId="1" xfId="0" applyBorder="1" applyAlignment="1">
      <alignment horizontal="center" vertical="center" wrapText="1"/>
    </xf>
    <xf numFmtId="168" fontId="0" fillId="0" borderId="1" xfId="0" applyNumberFormat="1" applyBorder="1" applyAlignment="1">
      <alignment horizontal="center" vertical="center" wrapText="1"/>
    </xf>
    <xf numFmtId="0" fontId="6" fillId="0" borderId="1" xfId="0" applyFont="1" applyBorder="1" applyAlignment="1">
      <alignment horizontal="center"/>
    </xf>
    <xf numFmtId="0" fontId="0" fillId="0" borderId="0" xfId="0" applyAlignment="1">
      <alignment horizontal="center" vertical="center"/>
    </xf>
    <xf numFmtId="0" fontId="6" fillId="0" borderId="1" xfId="0" applyFont="1" applyBorder="1" applyAlignment="1">
      <alignment horizontal="center" vertical="center" wrapText="1"/>
    </xf>
    <xf numFmtId="0" fontId="0" fillId="0" borderId="0" xfId="0" applyAlignment="1">
      <alignment vertical="center"/>
    </xf>
    <xf numFmtId="0" fontId="11" fillId="0" borderId="24" xfId="0" applyFont="1" applyBorder="1" applyAlignment="1">
      <alignment horizontal="center" vertical="center" wrapText="1"/>
    </xf>
    <xf numFmtId="0" fontId="6" fillId="0" borderId="8" xfId="0" applyFont="1" applyBorder="1" applyAlignment="1">
      <alignment horizontal="center"/>
    </xf>
    <xf numFmtId="0" fontId="6" fillId="0" borderId="8" xfId="0" applyFont="1" applyBorder="1" applyAlignment="1">
      <alignment horizontal="center" vertical="center"/>
    </xf>
    <xf numFmtId="0" fontId="6" fillId="0" borderId="24" xfId="0" applyFont="1" applyBorder="1" applyAlignment="1">
      <alignment horizontal="center" vertical="center"/>
    </xf>
    <xf numFmtId="168" fontId="11" fillId="0" borderId="22" xfId="0" applyNumberFormat="1" applyFont="1" applyBorder="1" applyAlignment="1">
      <alignment horizontal="center" vertical="center" wrapText="1"/>
    </xf>
    <xf numFmtId="0" fontId="6" fillId="0" borderId="25" xfId="0" applyFont="1" applyBorder="1" applyAlignment="1">
      <alignment horizontal="center" vertical="center"/>
    </xf>
    <xf numFmtId="0" fontId="0" fillId="0" borderId="24" xfId="0" applyBorder="1"/>
    <xf numFmtId="0" fontId="0" fillId="0" borderId="24" xfId="0" applyBorder="1" applyAlignment="1">
      <alignment horizontal="center"/>
    </xf>
    <xf numFmtId="166" fontId="11" fillId="0" borderId="24" xfId="0" applyNumberFormat="1"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xf>
    <xf numFmtId="0" fontId="11" fillId="0" borderId="0" xfId="0" applyFont="1" applyAlignment="1">
      <alignment horizontal="center" vertical="center" wrapText="1"/>
    </xf>
    <xf numFmtId="166" fontId="11" fillId="0" borderId="0" xfId="0" applyNumberFormat="1" applyFont="1" applyAlignment="1">
      <alignment horizontal="center" vertical="center" wrapText="1"/>
    </xf>
    <xf numFmtId="167" fontId="11" fillId="0" borderId="0" xfId="0" applyNumberFormat="1" applyFont="1" applyAlignment="1">
      <alignment horizontal="center" vertical="center" wrapText="1"/>
    </xf>
    <xf numFmtId="168" fontId="11" fillId="0" borderId="0" xfId="0" applyNumberFormat="1" applyFont="1" applyAlignment="1">
      <alignment horizontal="center" vertical="center" wrapText="1"/>
    </xf>
    <xf numFmtId="0" fontId="4" fillId="0" borderId="0" xfId="0" applyFont="1" applyAlignment="1">
      <alignment horizontal="center" vertical="center"/>
    </xf>
    <xf numFmtId="1" fontId="6" fillId="0" borderId="1" xfId="0" applyNumberFormat="1" applyFont="1" applyBorder="1" applyAlignment="1">
      <alignment horizontal="center"/>
    </xf>
    <xf numFmtId="164" fontId="6" fillId="0" borderId="1" xfId="1" applyNumberFormat="1" applyFont="1" applyFill="1" applyBorder="1" applyAlignment="1">
      <alignment horizontal="center"/>
    </xf>
    <xf numFmtId="1" fontId="4" fillId="0" borderId="0" xfId="0" applyNumberFormat="1" applyFont="1" applyAlignment="1">
      <alignment horizontal="center" vertical="center"/>
    </xf>
    <xf numFmtId="1" fontId="6" fillId="0" borderId="0" xfId="0" applyNumberFormat="1" applyFont="1" applyAlignment="1">
      <alignment horizontal="center" vertical="center"/>
    </xf>
    <xf numFmtId="1" fontId="6" fillId="0" borderId="1" xfId="0" applyNumberFormat="1" applyFont="1" applyBorder="1" applyAlignment="1">
      <alignment horizontal="center" vertical="center"/>
    </xf>
    <xf numFmtId="1" fontId="6" fillId="0" borderId="24" xfId="0" applyNumberFormat="1" applyFont="1" applyBorder="1" applyAlignment="1">
      <alignment horizontal="center" vertical="center"/>
    </xf>
    <xf numFmtId="1" fontId="4" fillId="0" borderId="1" xfId="0" applyNumberFormat="1" applyFont="1" applyBorder="1" applyAlignment="1">
      <alignment horizontal="center" vertical="center"/>
    </xf>
    <xf numFmtId="0" fontId="6" fillId="0" borderId="24" xfId="0" applyFont="1" applyBorder="1" applyAlignment="1">
      <alignment horizontal="center" vertical="top" wrapText="1"/>
    </xf>
    <xf numFmtId="0" fontId="6" fillId="0" borderId="24" xfId="0" applyFont="1" applyBorder="1"/>
    <xf numFmtId="1" fontId="4" fillId="0" borderId="24" xfId="0" applyNumberFormat="1"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center" vertical="top" wrapText="1"/>
    </xf>
    <xf numFmtId="0" fontId="6" fillId="0" borderId="0" xfId="0" applyFont="1"/>
    <xf numFmtId="164" fontId="6" fillId="0" borderId="0" xfId="1" applyNumberFormat="1" applyFont="1" applyFill="1" applyBorder="1" applyAlignment="1">
      <alignment horizontal="center"/>
    </xf>
    <xf numFmtId="0" fontId="6" fillId="0" borderId="0" xfId="0" applyFont="1" applyAlignment="1">
      <alignment horizontal="center" vertical="top"/>
    </xf>
    <xf numFmtId="0" fontId="0" fillId="0" borderId="26" xfId="0" applyBorder="1"/>
    <xf numFmtId="165" fontId="6" fillId="0" borderId="1" xfId="0" applyNumberFormat="1" applyFont="1" applyBorder="1" applyAlignment="1">
      <alignment horizontal="center"/>
    </xf>
    <xf numFmtId="0" fontId="6" fillId="0" borderId="24" xfId="0" applyFont="1" applyBorder="1" applyAlignment="1">
      <alignment horizontal="center"/>
    </xf>
    <xf numFmtId="168" fontId="0" fillId="0" borderId="0" xfId="0" applyNumberFormat="1"/>
    <xf numFmtId="0" fontId="3" fillId="0" borderId="1" xfId="0" applyFont="1" applyBorder="1"/>
    <xf numFmtId="168" fontId="0" fillId="0" borderId="1" xfId="0" applyNumberFormat="1" applyBorder="1"/>
    <xf numFmtId="168" fontId="3" fillId="0" borderId="1" xfId="0" applyNumberFormat="1" applyFont="1" applyBorder="1"/>
    <xf numFmtId="0" fontId="9"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16" fillId="8" borderId="27" xfId="0" applyFont="1" applyFill="1" applyBorder="1" applyAlignment="1">
      <alignment horizontal="center" vertical="center"/>
    </xf>
    <xf numFmtId="0" fontId="16" fillId="8" borderId="27" xfId="0" applyFont="1" applyFill="1"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169" fontId="16" fillId="0" borderId="27" xfId="13" applyNumberFormat="1" applyFont="1" applyBorder="1" applyAlignment="1">
      <alignment horizontal="right" vertical="center"/>
    </xf>
    <xf numFmtId="169" fontId="19" fillId="0" borderId="27" xfId="13" applyNumberFormat="1" applyFont="1" applyBorder="1" applyAlignment="1">
      <alignment horizontal="right" vertical="center"/>
    </xf>
    <xf numFmtId="0" fontId="6" fillId="0" borderId="8" xfId="0" applyFont="1" applyBorder="1" applyAlignment="1">
      <alignment horizontal="righ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right" vertical="center"/>
    </xf>
    <xf numFmtId="1" fontId="6" fillId="0" borderId="9" xfId="0" applyNumberFormat="1" applyFont="1" applyBorder="1" applyAlignment="1">
      <alignment horizontal="right" vertical="center"/>
    </xf>
    <xf numFmtId="0" fontId="7" fillId="2" borderId="0" xfId="0" applyFont="1" applyFill="1" applyAlignment="1">
      <alignment horizontal="center" vertical="center"/>
    </xf>
    <xf numFmtId="0" fontId="6" fillId="0" borderId="18" xfId="0" applyFont="1" applyBorder="1" applyAlignment="1">
      <alignment horizontal="right" vertical="center" wrapText="1"/>
    </xf>
    <xf numFmtId="0" fontId="6" fillId="0" borderId="8" xfId="0" applyFont="1" applyBorder="1" applyAlignment="1">
      <alignment horizontal="right" vertical="center" wrapText="1"/>
    </xf>
    <xf numFmtId="0" fontId="6" fillId="0" borderId="19" xfId="0" applyFont="1" applyBorder="1" applyAlignment="1">
      <alignment horizontal="left" vertical="center"/>
    </xf>
    <xf numFmtId="0" fontId="6" fillId="0" borderId="19" xfId="0" applyFont="1" applyBorder="1" applyAlignment="1">
      <alignment horizontal="right" vertical="center" wrapText="1"/>
    </xf>
    <xf numFmtId="0" fontId="6" fillId="0" borderId="1" xfId="0" applyFont="1" applyBorder="1" applyAlignment="1">
      <alignment horizontal="right" vertical="center" wrapText="1"/>
    </xf>
    <xf numFmtId="1" fontId="6" fillId="0" borderId="20" xfId="0" applyNumberFormat="1" applyFont="1" applyBorder="1" applyAlignment="1">
      <alignment horizontal="right" vertical="center"/>
    </xf>
    <xf numFmtId="1" fontId="6" fillId="0" borderId="1" xfId="0" applyNumberFormat="1" applyFont="1" applyBorder="1" applyAlignment="1">
      <alignment horizontal="right" vertical="center"/>
    </xf>
    <xf numFmtId="1" fontId="6" fillId="0" borderId="9" xfId="0" applyNumberFormat="1" applyFont="1" applyBorder="1" applyAlignment="1">
      <alignment vertical="center"/>
    </xf>
    <xf numFmtId="0" fontId="11" fillId="0" borderId="2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2" xfId="0" applyFont="1" applyBorder="1" applyAlignment="1">
      <alignment horizontal="center" vertical="center" wrapText="1"/>
    </xf>
    <xf numFmtId="0" fontId="2" fillId="4" borderId="1"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24" xfId="0" applyFont="1" applyBorder="1" applyAlignment="1">
      <alignment horizontal="center" vertical="center"/>
    </xf>
    <xf numFmtId="0" fontId="6" fillId="0" borderId="6" xfId="0" applyFont="1" applyBorder="1" applyAlignment="1">
      <alignment horizontal="center" vertical="center"/>
    </xf>
    <xf numFmtId="0" fontId="6" fillId="0" borderId="22" xfId="0" applyFont="1" applyBorder="1" applyAlignment="1">
      <alignment horizontal="center" vertical="center"/>
    </xf>
    <xf numFmtId="1" fontId="6" fillId="0" borderId="1" xfId="0" applyNumberFormat="1" applyFont="1" applyBorder="1" applyAlignment="1">
      <alignment horizontal="center" vertical="center"/>
    </xf>
    <xf numFmtId="1" fontId="6" fillId="0" borderId="24" xfId="0" applyNumberFormat="1" applyFont="1" applyBorder="1" applyAlignment="1">
      <alignment horizontal="center" vertical="center"/>
    </xf>
    <xf numFmtId="1" fontId="6" fillId="0" borderId="6" xfId="0" applyNumberFormat="1" applyFont="1" applyBorder="1" applyAlignment="1">
      <alignment horizontal="center" vertical="center"/>
    </xf>
    <xf numFmtId="0" fontId="6" fillId="0" borderId="1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xf>
    <xf numFmtId="166" fontId="11" fillId="0" borderId="24" xfId="0" applyNumberFormat="1" applyFont="1" applyBorder="1" applyAlignment="1">
      <alignment horizontal="center" vertical="center" wrapText="1"/>
    </xf>
    <xf numFmtId="166" fontId="11" fillId="0" borderId="6" xfId="0" applyNumberFormat="1" applyFont="1" applyBorder="1" applyAlignment="1">
      <alignment horizontal="center" vertical="center" wrapText="1"/>
    </xf>
    <xf numFmtId="0" fontId="6" fillId="0" borderId="1" xfId="0" applyFont="1" applyBorder="1" applyAlignment="1">
      <alignment horizontal="center"/>
    </xf>
    <xf numFmtId="0" fontId="18" fillId="0" borderId="27" xfId="0" applyFont="1" applyBorder="1" applyAlignment="1">
      <alignment horizontal="left" vertical="center" wrapText="1"/>
    </xf>
    <xf numFmtId="0" fontId="15" fillId="7" borderId="27" xfId="5" applyFont="1" applyFill="1" applyBorder="1" applyAlignment="1">
      <alignment horizontal="center" vertical="center" wrapText="1"/>
    </xf>
    <xf numFmtId="0" fontId="16" fillId="8" borderId="27" xfId="0" applyFont="1" applyFill="1" applyBorder="1" applyAlignment="1">
      <alignment horizontal="center" vertical="center"/>
    </xf>
    <xf numFmtId="0" fontId="0" fillId="0" borderId="27" xfId="0" applyBorder="1" applyAlignment="1">
      <alignment horizontal="left" vertical="center"/>
    </xf>
    <xf numFmtId="0" fontId="16" fillId="0" borderId="27" xfId="0" applyFont="1" applyBorder="1" applyAlignment="1">
      <alignment horizontal="center" vertical="center"/>
    </xf>
    <xf numFmtId="0" fontId="17" fillId="0" borderId="27" xfId="0" applyFont="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left" vertical="center"/>
    </xf>
    <xf numFmtId="0" fontId="3" fillId="0" borderId="1" xfId="0" applyFont="1" applyBorder="1" applyAlignment="1">
      <alignment horizontal="center"/>
    </xf>
    <xf numFmtId="169" fontId="11" fillId="0" borderId="24" xfId="13" applyNumberFormat="1" applyFont="1" applyBorder="1" applyAlignment="1">
      <alignment horizontal="center" vertical="center" wrapText="1"/>
    </xf>
    <xf numFmtId="169" fontId="11" fillId="0" borderId="6" xfId="13" applyNumberFormat="1" applyFont="1" applyBorder="1" applyAlignment="1">
      <alignment horizontal="center" vertical="center" wrapText="1"/>
    </xf>
    <xf numFmtId="169" fontId="11" fillId="0" borderId="1" xfId="13" applyNumberFormat="1" applyFont="1" applyBorder="1" applyAlignment="1">
      <alignment horizontal="center" vertical="center" wrapText="1"/>
    </xf>
    <xf numFmtId="169" fontId="11" fillId="0" borderId="22" xfId="13" applyNumberFormat="1" applyFont="1" applyBorder="1" applyAlignment="1">
      <alignment horizontal="center" vertical="center" wrapText="1"/>
    </xf>
    <xf numFmtId="0" fontId="6" fillId="0" borderId="24" xfId="0" applyFont="1" applyBorder="1" applyAlignment="1">
      <alignment horizontal="center" vertical="center" wrapText="1"/>
    </xf>
    <xf numFmtId="0" fontId="0" fillId="0" borderId="24" xfId="0" applyBorder="1" applyAlignment="1">
      <alignment horizontal="center" vertical="center"/>
    </xf>
    <xf numFmtId="0" fontId="6" fillId="0" borderId="24" xfId="0" applyFont="1" applyBorder="1" applyAlignment="1">
      <alignment vertical="center"/>
    </xf>
    <xf numFmtId="0" fontId="4" fillId="0" borderId="24" xfId="0" applyFont="1" applyBorder="1" applyAlignment="1">
      <alignment vertical="center"/>
    </xf>
    <xf numFmtId="169" fontId="11" fillId="0" borderId="24" xfId="13" applyNumberFormat="1" applyFont="1" applyBorder="1" applyAlignment="1">
      <alignment horizontal="center" vertical="center" wrapText="1"/>
    </xf>
    <xf numFmtId="0" fontId="0" fillId="0" borderId="1" xfId="0" applyBorder="1" applyAlignment="1">
      <alignment vertical="center"/>
    </xf>
    <xf numFmtId="1" fontId="0" fillId="0" borderId="1" xfId="0" applyNumberFormat="1" applyBorder="1"/>
    <xf numFmtId="169" fontId="0" fillId="0" borderId="1" xfId="13" applyNumberFormat="1" applyFont="1" applyBorder="1"/>
    <xf numFmtId="169" fontId="11" fillId="0" borderId="24" xfId="13" applyNumberFormat="1" applyFont="1" applyBorder="1" applyAlignment="1">
      <alignment vertical="center" wrapText="1"/>
    </xf>
    <xf numFmtId="169" fontId="11" fillId="0" borderId="22" xfId="13" applyNumberFormat="1" applyFont="1" applyBorder="1" applyAlignment="1">
      <alignment vertical="center" wrapText="1"/>
    </xf>
    <xf numFmtId="169" fontId="11" fillId="0" borderId="6" xfId="13" applyNumberFormat="1" applyFont="1" applyBorder="1" applyAlignment="1">
      <alignment vertical="center" wrapText="1"/>
    </xf>
    <xf numFmtId="0" fontId="6" fillId="0" borderId="25" xfId="0" applyFont="1" applyBorder="1" applyAlignment="1">
      <alignment horizontal="center"/>
    </xf>
    <xf numFmtId="164" fontId="6" fillId="0" borderId="24" xfId="1" applyNumberFormat="1" applyFont="1" applyFill="1" applyBorder="1" applyAlignment="1">
      <alignment horizontal="center"/>
    </xf>
    <xf numFmtId="0" fontId="6" fillId="0" borderId="24" xfId="0" applyFont="1" applyBorder="1" applyAlignment="1">
      <alignment horizontal="center" vertical="top"/>
    </xf>
    <xf numFmtId="0" fontId="4" fillId="0" borderId="1" xfId="0" applyFont="1" applyBorder="1" applyAlignment="1">
      <alignment horizontal="center" vertical="center"/>
    </xf>
    <xf numFmtId="169" fontId="11" fillId="0" borderId="1" xfId="13" applyNumberFormat="1" applyFont="1" applyBorder="1" applyAlignment="1">
      <alignment vertical="center" wrapText="1"/>
    </xf>
    <xf numFmtId="169" fontId="11" fillId="0" borderId="6" xfId="13" applyNumberFormat="1" applyFont="1" applyBorder="1" applyAlignment="1">
      <alignment horizontal="center" vertical="center" wrapText="1"/>
    </xf>
  </cellXfs>
  <cellStyles count="14">
    <cellStyle name="Comma" xfId="13" builtinId="3"/>
    <cellStyle name="Comma 2" xfId="1" xr:uid="{00000000-0005-0000-0000-000000000000}"/>
    <cellStyle name="Excel Built-in Normal" xfId="5" xr:uid="{00000000-0005-0000-0000-000001000000}"/>
    <cellStyle name="Excel Built-in Normal 1" xfId="12" xr:uid="{00000000-0005-0000-0000-000002000000}"/>
    <cellStyle name="Normal" xfId="0" builtinId="0"/>
    <cellStyle name="Normal 118" xfId="4" xr:uid="{00000000-0005-0000-0000-000004000000}"/>
    <cellStyle name="Normal 119" xfId="9" xr:uid="{00000000-0005-0000-0000-000005000000}"/>
    <cellStyle name="Normal 120" xfId="3" xr:uid="{00000000-0005-0000-0000-000006000000}"/>
    <cellStyle name="Normal 122" xfId="8" xr:uid="{00000000-0005-0000-0000-000007000000}"/>
    <cellStyle name="Normal 123" xfId="6" xr:uid="{00000000-0005-0000-0000-000008000000}"/>
    <cellStyle name="Normal 124" xfId="10" xr:uid="{00000000-0005-0000-0000-000009000000}"/>
    <cellStyle name="Normal 125" xfId="7" xr:uid="{00000000-0005-0000-0000-00000A000000}"/>
    <cellStyle name="Normal 127" xfId="11" xr:uid="{00000000-0005-0000-0000-00000B000000}"/>
    <cellStyle name="Normal 3" xfId="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58"/>
  <sheetViews>
    <sheetView workbookViewId="0">
      <selection activeCell="D14" sqref="D14"/>
    </sheetView>
  </sheetViews>
  <sheetFormatPr defaultRowHeight="15" x14ac:dyDescent="0.25"/>
  <cols>
    <col min="4" max="4" width="40" bestFit="1" customWidth="1"/>
    <col min="7" max="7" width="12.85546875" customWidth="1"/>
    <col min="8" max="8" width="40.85546875" bestFit="1" customWidth="1"/>
    <col min="9" max="9" width="11.7109375" customWidth="1"/>
  </cols>
  <sheetData>
    <row r="2" spans="3:10" ht="16.5" thickBot="1" x14ac:dyDescent="0.3">
      <c r="C2" s="140" t="s">
        <v>0</v>
      </c>
      <c r="D2" s="140"/>
      <c r="E2" s="140"/>
      <c r="F2" s="140"/>
      <c r="G2" s="140"/>
      <c r="H2" s="140"/>
      <c r="I2" s="140"/>
      <c r="J2" s="140"/>
    </row>
    <row r="3" spans="3:10" ht="60.75" thickBot="1" x14ac:dyDescent="0.3">
      <c r="C3" s="2" t="s">
        <v>1</v>
      </c>
      <c r="D3" s="3" t="s">
        <v>2</v>
      </c>
      <c r="E3" s="4" t="s">
        <v>3</v>
      </c>
      <c r="F3" s="4" t="s">
        <v>83</v>
      </c>
      <c r="G3" s="4" t="s">
        <v>5</v>
      </c>
      <c r="H3" s="4" t="s">
        <v>6</v>
      </c>
      <c r="I3" s="4" t="s">
        <v>7</v>
      </c>
      <c r="J3" s="5" t="s">
        <v>8</v>
      </c>
    </row>
    <row r="4" spans="3:10" x14ac:dyDescent="0.25">
      <c r="C4" s="6" t="s">
        <v>9</v>
      </c>
      <c r="D4" s="7"/>
      <c r="E4" s="8"/>
      <c r="F4" s="9"/>
      <c r="G4" s="9"/>
      <c r="H4" s="10"/>
      <c r="I4" s="11"/>
      <c r="J4" s="12"/>
    </row>
    <row r="5" spans="3:10" ht="25.5" x14ac:dyDescent="0.25">
      <c r="C5" s="135">
        <v>1</v>
      </c>
      <c r="D5" s="136" t="s">
        <v>10</v>
      </c>
      <c r="E5" s="13" t="s">
        <v>11</v>
      </c>
      <c r="F5" s="14">
        <v>5</v>
      </c>
      <c r="G5" s="137">
        <v>2004</v>
      </c>
      <c r="H5" s="15" t="s">
        <v>12</v>
      </c>
      <c r="I5" s="138">
        <v>252</v>
      </c>
      <c r="J5" s="139">
        <v>2711.52</v>
      </c>
    </row>
    <row r="6" spans="3:10" x14ac:dyDescent="0.25">
      <c r="C6" s="135"/>
      <c r="D6" s="136"/>
      <c r="E6" s="13" t="s">
        <v>13</v>
      </c>
      <c r="F6" s="14">
        <v>3.5</v>
      </c>
      <c r="G6" s="137"/>
      <c r="H6" s="15" t="s">
        <v>12</v>
      </c>
      <c r="I6" s="138"/>
      <c r="J6" s="139"/>
    </row>
    <row r="7" spans="3:10" ht="25.5" x14ac:dyDescent="0.25">
      <c r="C7" s="16">
        <v>2</v>
      </c>
      <c r="D7" s="15" t="s">
        <v>14</v>
      </c>
      <c r="E7" s="13" t="s">
        <v>11</v>
      </c>
      <c r="F7" s="14">
        <v>3</v>
      </c>
      <c r="G7" s="14">
        <v>2004</v>
      </c>
      <c r="H7" s="15" t="s">
        <v>12</v>
      </c>
      <c r="I7" s="17">
        <v>40</v>
      </c>
      <c r="J7" s="18">
        <v>430.4</v>
      </c>
    </row>
    <row r="8" spans="3:10" ht="25.5" x14ac:dyDescent="0.25">
      <c r="C8" s="19">
        <v>3</v>
      </c>
      <c r="D8" s="17" t="s">
        <v>15</v>
      </c>
      <c r="E8" s="13" t="s">
        <v>11</v>
      </c>
      <c r="F8" s="20">
        <v>3</v>
      </c>
      <c r="G8" s="20">
        <v>2004</v>
      </c>
      <c r="H8" s="15" t="s">
        <v>16</v>
      </c>
      <c r="I8" s="17">
        <v>13</v>
      </c>
      <c r="J8" s="18">
        <v>139.88</v>
      </c>
    </row>
    <row r="9" spans="3:10" ht="25.5" x14ac:dyDescent="0.25">
      <c r="C9" s="16">
        <v>4</v>
      </c>
      <c r="D9" s="15" t="s">
        <v>17</v>
      </c>
      <c r="E9" s="13" t="s">
        <v>11</v>
      </c>
      <c r="F9" s="14">
        <v>3.2</v>
      </c>
      <c r="G9" s="14">
        <v>2004</v>
      </c>
      <c r="H9" s="15" t="s">
        <v>12</v>
      </c>
      <c r="I9" s="17">
        <v>54</v>
      </c>
      <c r="J9" s="18">
        <v>581.04</v>
      </c>
    </row>
    <row r="10" spans="3:10" x14ac:dyDescent="0.25">
      <c r="C10" s="16">
        <v>5</v>
      </c>
      <c r="D10" s="15" t="s">
        <v>18</v>
      </c>
      <c r="E10" s="13"/>
      <c r="F10" s="14">
        <v>22</v>
      </c>
      <c r="G10" s="14" t="s">
        <v>19</v>
      </c>
      <c r="H10" s="15" t="s">
        <v>20</v>
      </c>
      <c r="I10" s="21">
        <v>2197.1999999999998</v>
      </c>
      <c r="J10" s="18">
        <v>23641.871999999999</v>
      </c>
    </row>
    <row r="11" spans="3:10" ht="25.5" x14ac:dyDescent="0.25">
      <c r="C11" s="135">
        <v>6</v>
      </c>
      <c r="D11" s="136" t="s">
        <v>21</v>
      </c>
      <c r="E11" s="13" t="s">
        <v>11</v>
      </c>
      <c r="F11" s="14">
        <v>4.75</v>
      </c>
      <c r="G11" s="137" t="s">
        <v>22</v>
      </c>
      <c r="H11" s="15" t="s">
        <v>12</v>
      </c>
      <c r="I11" s="138">
        <v>1685</v>
      </c>
      <c r="J11" s="139">
        <v>18130.599999999999</v>
      </c>
    </row>
    <row r="12" spans="3:10" ht="25.5" x14ac:dyDescent="0.25">
      <c r="C12" s="135"/>
      <c r="D12" s="136"/>
      <c r="E12" s="13" t="s">
        <v>23</v>
      </c>
      <c r="F12" s="14">
        <v>4.5</v>
      </c>
      <c r="G12" s="137"/>
      <c r="H12" s="15" t="s">
        <v>12</v>
      </c>
      <c r="I12" s="138"/>
      <c r="J12" s="139"/>
    </row>
    <row r="13" spans="3:10" ht="25.5" x14ac:dyDescent="0.25">
      <c r="C13" s="135"/>
      <c r="D13" s="136"/>
      <c r="E13" s="13" t="s">
        <v>23</v>
      </c>
      <c r="F13" s="14">
        <v>10.5</v>
      </c>
      <c r="G13" s="137"/>
      <c r="H13" s="15" t="s">
        <v>12</v>
      </c>
      <c r="I13" s="138"/>
      <c r="J13" s="139"/>
    </row>
    <row r="14" spans="3:10" x14ac:dyDescent="0.25">
      <c r="C14" s="19">
        <v>7</v>
      </c>
      <c r="D14" s="1" t="s">
        <v>24</v>
      </c>
      <c r="E14" s="13" t="s">
        <v>25</v>
      </c>
      <c r="F14" s="22">
        <v>7</v>
      </c>
      <c r="G14" s="22">
        <v>2004</v>
      </c>
      <c r="H14" s="15" t="s">
        <v>12</v>
      </c>
      <c r="I14" s="23">
        <v>700</v>
      </c>
      <c r="J14" s="18">
        <v>7532</v>
      </c>
    </row>
    <row r="15" spans="3:10" x14ac:dyDescent="0.25">
      <c r="C15" s="19">
        <v>8</v>
      </c>
      <c r="D15" s="1" t="s">
        <v>26</v>
      </c>
      <c r="E15" s="13" t="s">
        <v>25</v>
      </c>
      <c r="F15" s="22">
        <v>7.6</v>
      </c>
      <c r="G15" s="22">
        <v>2004</v>
      </c>
      <c r="H15" s="15" t="s">
        <v>12</v>
      </c>
      <c r="I15" s="17">
        <v>224</v>
      </c>
      <c r="J15" s="18">
        <v>2410.2399999999998</v>
      </c>
    </row>
    <row r="16" spans="3:10" x14ac:dyDescent="0.25">
      <c r="C16" s="19">
        <v>9</v>
      </c>
      <c r="D16" s="1" t="s">
        <v>27</v>
      </c>
      <c r="E16" s="13" t="s">
        <v>25</v>
      </c>
      <c r="F16" s="22">
        <v>7.6</v>
      </c>
      <c r="G16" s="22">
        <v>2004</v>
      </c>
      <c r="H16" s="15" t="s">
        <v>12</v>
      </c>
      <c r="I16" s="17">
        <v>31.5</v>
      </c>
      <c r="J16" s="18">
        <v>338.94</v>
      </c>
    </row>
    <row r="17" spans="3:10" x14ac:dyDescent="0.25">
      <c r="C17" s="19">
        <v>10</v>
      </c>
      <c r="D17" s="1" t="s">
        <v>28</v>
      </c>
      <c r="E17" s="13" t="s">
        <v>25</v>
      </c>
      <c r="F17" s="22">
        <v>7.6</v>
      </c>
      <c r="G17" s="22">
        <v>2004</v>
      </c>
      <c r="H17" s="15" t="s">
        <v>12</v>
      </c>
      <c r="I17" s="17">
        <v>405</v>
      </c>
      <c r="J17" s="18">
        <v>4357.8</v>
      </c>
    </row>
    <row r="18" spans="3:10" x14ac:dyDescent="0.25">
      <c r="C18" s="19">
        <v>11</v>
      </c>
      <c r="D18" s="1" t="s">
        <v>29</v>
      </c>
      <c r="E18" s="13" t="s">
        <v>25</v>
      </c>
      <c r="F18" s="22">
        <v>7.6</v>
      </c>
      <c r="G18" s="22">
        <v>2004</v>
      </c>
      <c r="H18" s="15" t="s">
        <v>16</v>
      </c>
      <c r="I18" s="17">
        <v>1440</v>
      </c>
      <c r="J18" s="18">
        <v>15494.4</v>
      </c>
    </row>
    <row r="19" spans="3:10" ht="25.5" x14ac:dyDescent="0.25">
      <c r="C19" s="19">
        <v>12</v>
      </c>
      <c r="D19" s="1" t="s">
        <v>30</v>
      </c>
      <c r="E19" s="13" t="s">
        <v>11</v>
      </c>
      <c r="F19" s="22">
        <v>12</v>
      </c>
      <c r="G19" s="22">
        <v>2004</v>
      </c>
      <c r="H19" s="15" t="s">
        <v>31</v>
      </c>
      <c r="I19" s="17">
        <v>7200</v>
      </c>
      <c r="J19" s="18">
        <v>77472</v>
      </c>
    </row>
    <row r="20" spans="3:10" ht="25.5" x14ac:dyDescent="0.25">
      <c r="C20" s="19">
        <v>13</v>
      </c>
      <c r="D20" s="1" t="s">
        <v>32</v>
      </c>
      <c r="E20" s="13" t="s">
        <v>11</v>
      </c>
      <c r="F20" s="22">
        <v>10</v>
      </c>
      <c r="G20" s="22">
        <v>2006</v>
      </c>
      <c r="H20" s="15" t="s">
        <v>31</v>
      </c>
      <c r="I20" s="17">
        <v>8000</v>
      </c>
      <c r="J20" s="18">
        <v>86080</v>
      </c>
    </row>
    <row r="21" spans="3:10" ht="25.5" x14ac:dyDescent="0.25">
      <c r="C21" s="19">
        <v>14</v>
      </c>
      <c r="D21" s="1" t="s">
        <v>33</v>
      </c>
      <c r="E21" s="13" t="s">
        <v>11</v>
      </c>
      <c r="F21" s="22">
        <v>3.5</v>
      </c>
      <c r="G21" s="22">
        <v>2004</v>
      </c>
      <c r="H21" s="15" t="s">
        <v>12</v>
      </c>
      <c r="I21" s="17">
        <v>140</v>
      </c>
      <c r="J21" s="18">
        <v>1506.3999999999999</v>
      </c>
    </row>
    <row r="22" spans="3:10" x14ac:dyDescent="0.25">
      <c r="C22" s="19">
        <v>15</v>
      </c>
      <c r="D22" s="1" t="s">
        <v>34</v>
      </c>
      <c r="E22" s="13" t="s">
        <v>25</v>
      </c>
      <c r="F22" s="22">
        <v>7.6</v>
      </c>
      <c r="G22" s="22">
        <v>2004</v>
      </c>
      <c r="H22" s="15" t="s">
        <v>12</v>
      </c>
      <c r="I22" s="17">
        <v>1400</v>
      </c>
      <c r="J22" s="18">
        <v>15064</v>
      </c>
    </row>
    <row r="23" spans="3:10" ht="25.5" x14ac:dyDescent="0.25">
      <c r="C23" s="19">
        <v>16</v>
      </c>
      <c r="D23" s="1" t="s">
        <v>35</v>
      </c>
      <c r="E23" s="13" t="s">
        <v>11</v>
      </c>
      <c r="F23" s="22">
        <v>3.5</v>
      </c>
      <c r="G23" s="22">
        <v>2004</v>
      </c>
      <c r="H23" s="15" t="s">
        <v>12</v>
      </c>
      <c r="I23" s="17">
        <v>792</v>
      </c>
      <c r="J23" s="18">
        <v>8521.92</v>
      </c>
    </row>
    <row r="24" spans="3:10" ht="25.5" x14ac:dyDescent="0.25">
      <c r="C24" s="19">
        <v>17</v>
      </c>
      <c r="D24" s="1" t="s">
        <v>36</v>
      </c>
      <c r="E24" s="13" t="s">
        <v>11</v>
      </c>
      <c r="F24" s="22">
        <v>3.8</v>
      </c>
      <c r="G24" s="22">
        <v>2004</v>
      </c>
      <c r="H24" s="15" t="s">
        <v>12</v>
      </c>
      <c r="I24" s="17">
        <v>460</v>
      </c>
      <c r="J24" s="18">
        <v>4949.5999999999995</v>
      </c>
    </row>
    <row r="25" spans="3:10" ht="25.5" x14ac:dyDescent="0.25">
      <c r="C25" s="19">
        <v>18</v>
      </c>
      <c r="D25" s="1" t="s">
        <v>37</v>
      </c>
      <c r="E25" s="13" t="s">
        <v>11</v>
      </c>
      <c r="F25" s="22">
        <v>3.8</v>
      </c>
      <c r="G25" s="22">
        <v>2004</v>
      </c>
      <c r="H25" s="15" t="s">
        <v>12</v>
      </c>
      <c r="I25" s="17">
        <v>2400</v>
      </c>
      <c r="J25" s="18">
        <v>25824</v>
      </c>
    </row>
    <row r="26" spans="3:10" ht="25.5" x14ac:dyDescent="0.25">
      <c r="C26" s="19">
        <v>19</v>
      </c>
      <c r="D26" s="1" t="s">
        <v>38</v>
      </c>
      <c r="E26" s="13" t="s">
        <v>11</v>
      </c>
      <c r="F26" s="22">
        <v>3.8</v>
      </c>
      <c r="G26" s="22">
        <v>2004</v>
      </c>
      <c r="H26" s="15" t="s">
        <v>12</v>
      </c>
      <c r="I26" s="17">
        <v>3600</v>
      </c>
      <c r="J26" s="18">
        <v>38736</v>
      </c>
    </row>
    <row r="27" spans="3:10" x14ac:dyDescent="0.25">
      <c r="C27" s="19">
        <v>20</v>
      </c>
      <c r="D27" s="1" t="s">
        <v>39</v>
      </c>
      <c r="E27" s="13" t="s">
        <v>40</v>
      </c>
      <c r="F27" s="22">
        <v>10.199999999999999</v>
      </c>
      <c r="G27" s="22">
        <v>2004</v>
      </c>
      <c r="H27" s="15" t="s">
        <v>12</v>
      </c>
      <c r="I27" s="17">
        <v>1800</v>
      </c>
      <c r="J27" s="18">
        <v>19368</v>
      </c>
    </row>
    <row r="28" spans="3:10" x14ac:dyDescent="0.25">
      <c r="C28" s="19">
        <v>21</v>
      </c>
      <c r="D28" s="1" t="s">
        <v>41</v>
      </c>
      <c r="E28" s="13" t="s">
        <v>42</v>
      </c>
      <c r="F28" s="22">
        <v>15</v>
      </c>
      <c r="G28" s="22">
        <v>2004</v>
      </c>
      <c r="H28" s="15" t="s">
        <v>12</v>
      </c>
      <c r="I28" s="17">
        <v>1368</v>
      </c>
      <c r="J28" s="18">
        <v>14719.68</v>
      </c>
    </row>
    <row r="29" spans="3:10" ht="25.5" x14ac:dyDescent="0.25">
      <c r="C29" s="19">
        <v>22</v>
      </c>
      <c r="D29" s="1" t="s">
        <v>43</v>
      </c>
      <c r="E29" s="13" t="s">
        <v>11</v>
      </c>
      <c r="F29" s="22">
        <v>3.8</v>
      </c>
      <c r="G29" s="22">
        <v>2005</v>
      </c>
      <c r="H29" s="15" t="s">
        <v>12</v>
      </c>
      <c r="I29" s="17">
        <v>357</v>
      </c>
      <c r="J29" s="18">
        <v>3841.3199999999997</v>
      </c>
    </row>
    <row r="30" spans="3:10" ht="25.5" x14ac:dyDescent="0.25">
      <c r="C30" s="19">
        <v>23</v>
      </c>
      <c r="D30" s="1" t="s">
        <v>44</v>
      </c>
      <c r="E30" s="13" t="s">
        <v>11</v>
      </c>
      <c r="F30" s="22">
        <v>3.8</v>
      </c>
      <c r="G30" s="22">
        <v>2005</v>
      </c>
      <c r="H30" s="15" t="s">
        <v>12</v>
      </c>
      <c r="I30" s="17">
        <v>135</v>
      </c>
      <c r="J30" s="18">
        <v>1452.6</v>
      </c>
    </row>
    <row r="31" spans="3:10" ht="25.5" x14ac:dyDescent="0.25">
      <c r="C31" s="19">
        <v>24</v>
      </c>
      <c r="D31" s="1" t="s">
        <v>45</v>
      </c>
      <c r="E31" s="13" t="s">
        <v>11</v>
      </c>
      <c r="F31" s="22">
        <v>3.8</v>
      </c>
      <c r="G31" s="22">
        <v>2004</v>
      </c>
      <c r="H31" s="15" t="s">
        <v>12</v>
      </c>
      <c r="I31" s="23">
        <v>90</v>
      </c>
      <c r="J31" s="18">
        <v>968.4</v>
      </c>
    </row>
    <row r="32" spans="3:10" ht="25.5" x14ac:dyDescent="0.25">
      <c r="C32" s="19">
        <v>25</v>
      </c>
      <c r="D32" s="1" t="s">
        <v>46</v>
      </c>
      <c r="E32" s="13" t="s">
        <v>11</v>
      </c>
      <c r="F32" s="22">
        <v>3.8</v>
      </c>
      <c r="G32" s="22">
        <v>2004</v>
      </c>
      <c r="H32" s="15" t="s">
        <v>12</v>
      </c>
      <c r="I32" s="17">
        <v>120</v>
      </c>
      <c r="J32" s="18">
        <v>1291.2</v>
      </c>
    </row>
    <row r="33" spans="3:10" ht="25.5" x14ac:dyDescent="0.25">
      <c r="C33" s="19">
        <v>26</v>
      </c>
      <c r="D33" s="1" t="s">
        <v>47</v>
      </c>
      <c r="E33" s="13" t="s">
        <v>11</v>
      </c>
      <c r="F33" s="22">
        <v>19</v>
      </c>
      <c r="G33" s="22" t="s">
        <v>19</v>
      </c>
      <c r="H33" s="15" t="s">
        <v>48</v>
      </c>
      <c r="I33" s="17">
        <v>3465</v>
      </c>
      <c r="J33" s="18">
        <v>37283.4</v>
      </c>
    </row>
    <row r="34" spans="3:10" x14ac:dyDescent="0.25">
      <c r="C34" s="19">
        <v>27</v>
      </c>
      <c r="D34" s="1" t="s">
        <v>49</v>
      </c>
      <c r="E34" s="13"/>
      <c r="F34" s="22">
        <v>29.5</v>
      </c>
      <c r="G34" s="22">
        <v>2004</v>
      </c>
      <c r="H34" s="15" t="s">
        <v>48</v>
      </c>
      <c r="I34" s="21">
        <v>4000</v>
      </c>
      <c r="J34" s="18">
        <v>43040</v>
      </c>
    </row>
    <row r="35" spans="3:10" x14ac:dyDescent="0.25">
      <c r="C35" s="19">
        <v>28</v>
      </c>
      <c r="D35" s="1" t="s">
        <v>50</v>
      </c>
      <c r="E35" s="13"/>
      <c r="F35" s="22">
        <v>29.5</v>
      </c>
      <c r="G35" s="22">
        <v>2006</v>
      </c>
      <c r="H35" s="15" t="s">
        <v>48</v>
      </c>
      <c r="I35" s="21">
        <v>1298</v>
      </c>
      <c r="J35" s="18">
        <v>13966.48</v>
      </c>
    </row>
    <row r="36" spans="3:10" x14ac:dyDescent="0.25">
      <c r="C36" s="19">
        <v>29</v>
      </c>
      <c r="D36" s="1" t="s">
        <v>51</v>
      </c>
      <c r="E36" s="13"/>
      <c r="F36" s="22">
        <v>26</v>
      </c>
      <c r="G36" s="22">
        <v>2004</v>
      </c>
      <c r="H36" s="15" t="s">
        <v>48</v>
      </c>
      <c r="I36" s="17">
        <v>760</v>
      </c>
      <c r="J36" s="18">
        <v>8177.5999999999995</v>
      </c>
    </row>
    <row r="37" spans="3:10" x14ac:dyDescent="0.25">
      <c r="C37" s="19">
        <v>30</v>
      </c>
      <c r="D37" s="1" t="s">
        <v>52</v>
      </c>
      <c r="E37" s="13"/>
      <c r="F37" s="22">
        <v>26</v>
      </c>
      <c r="G37" s="22">
        <v>2006</v>
      </c>
      <c r="H37" s="15" t="s">
        <v>48</v>
      </c>
      <c r="I37" s="17">
        <v>462</v>
      </c>
      <c r="J37" s="18">
        <v>4971.12</v>
      </c>
    </row>
    <row r="38" spans="3:10" ht="25.5" x14ac:dyDescent="0.25">
      <c r="C38" s="19">
        <v>31</v>
      </c>
      <c r="D38" s="1" t="s">
        <v>53</v>
      </c>
      <c r="E38" s="13" t="s">
        <v>11</v>
      </c>
      <c r="F38" s="22">
        <v>10.6</v>
      </c>
      <c r="G38" s="22" t="s">
        <v>19</v>
      </c>
      <c r="H38" s="15" t="s">
        <v>54</v>
      </c>
      <c r="I38" s="24">
        <v>1056</v>
      </c>
      <c r="J38" s="18">
        <v>11362.56</v>
      </c>
    </row>
    <row r="39" spans="3:10" ht="25.5" x14ac:dyDescent="0.25">
      <c r="C39" s="19">
        <v>32</v>
      </c>
      <c r="D39" s="1" t="s">
        <v>55</v>
      </c>
      <c r="E39" s="13" t="s">
        <v>11</v>
      </c>
      <c r="F39" s="22">
        <v>3</v>
      </c>
      <c r="G39" s="22">
        <v>2004</v>
      </c>
      <c r="H39" s="15" t="s">
        <v>16</v>
      </c>
      <c r="I39" s="21">
        <v>422.5</v>
      </c>
      <c r="J39" s="18">
        <v>4546.1000000000004</v>
      </c>
    </row>
    <row r="40" spans="3:10" ht="25.5" x14ac:dyDescent="0.25">
      <c r="C40" s="19">
        <v>33</v>
      </c>
      <c r="D40" s="1" t="s">
        <v>56</v>
      </c>
      <c r="E40" s="13" t="s">
        <v>11</v>
      </c>
      <c r="F40" s="22">
        <v>6</v>
      </c>
      <c r="G40" s="22">
        <v>2004</v>
      </c>
      <c r="H40" s="15" t="s">
        <v>16</v>
      </c>
      <c r="I40" s="21">
        <v>155</v>
      </c>
      <c r="J40" s="18">
        <v>1667.8</v>
      </c>
    </row>
    <row r="41" spans="3:10" ht="25.5" x14ac:dyDescent="0.25">
      <c r="C41" s="19">
        <v>34</v>
      </c>
      <c r="D41" s="1" t="s">
        <v>57</v>
      </c>
      <c r="E41" s="13" t="s">
        <v>11</v>
      </c>
      <c r="F41" s="22">
        <v>8</v>
      </c>
      <c r="G41" s="22">
        <v>2004</v>
      </c>
      <c r="H41" s="15" t="s">
        <v>16</v>
      </c>
      <c r="I41" s="21">
        <v>300</v>
      </c>
      <c r="J41" s="18">
        <v>3228</v>
      </c>
    </row>
    <row r="42" spans="3:10" ht="25.5" x14ac:dyDescent="0.25">
      <c r="C42" s="19">
        <v>35</v>
      </c>
      <c r="D42" s="1" t="s">
        <v>58</v>
      </c>
      <c r="E42" s="13" t="s">
        <v>11</v>
      </c>
      <c r="F42" s="22">
        <v>6</v>
      </c>
      <c r="G42" s="22">
        <v>2004</v>
      </c>
      <c r="H42" s="15" t="s">
        <v>16</v>
      </c>
      <c r="I42" s="21">
        <v>500</v>
      </c>
      <c r="J42" s="18">
        <v>5380</v>
      </c>
    </row>
    <row r="43" spans="3:10" ht="25.5" x14ac:dyDescent="0.25">
      <c r="C43" s="19">
        <v>36</v>
      </c>
      <c r="D43" s="1" t="s">
        <v>59</v>
      </c>
      <c r="E43" s="13" t="s">
        <v>11</v>
      </c>
      <c r="F43" s="22">
        <v>6</v>
      </c>
      <c r="G43" s="22">
        <v>2006</v>
      </c>
      <c r="H43" s="15" t="s">
        <v>60</v>
      </c>
      <c r="I43" s="21">
        <v>540</v>
      </c>
      <c r="J43" s="18">
        <v>5810.4</v>
      </c>
    </row>
    <row r="44" spans="3:10" ht="25.5" x14ac:dyDescent="0.25">
      <c r="C44" s="19">
        <v>37</v>
      </c>
      <c r="D44" s="1" t="s">
        <v>61</v>
      </c>
      <c r="E44" s="13" t="s">
        <v>11</v>
      </c>
      <c r="F44" s="22">
        <v>6</v>
      </c>
      <c r="G44" s="22">
        <v>2004</v>
      </c>
      <c r="H44" s="15" t="s">
        <v>62</v>
      </c>
      <c r="I44" s="17">
        <v>432</v>
      </c>
      <c r="J44" s="18">
        <v>4648.32</v>
      </c>
    </row>
    <row r="45" spans="3:10" ht="25.5" x14ac:dyDescent="0.25">
      <c r="C45" s="19">
        <v>38</v>
      </c>
      <c r="D45" s="1" t="s">
        <v>63</v>
      </c>
      <c r="E45" s="13" t="s">
        <v>11</v>
      </c>
      <c r="F45" s="22">
        <v>4</v>
      </c>
      <c r="G45" s="22">
        <v>2004</v>
      </c>
      <c r="H45" s="15" t="s">
        <v>16</v>
      </c>
      <c r="I45" s="21">
        <v>600</v>
      </c>
      <c r="J45" s="18">
        <v>6456</v>
      </c>
    </row>
    <row r="46" spans="3:10" ht="25.5" x14ac:dyDescent="0.25">
      <c r="C46" s="19">
        <v>39</v>
      </c>
      <c r="D46" s="1" t="s">
        <v>64</v>
      </c>
      <c r="E46" s="13" t="s">
        <v>11</v>
      </c>
      <c r="F46" s="22">
        <v>4</v>
      </c>
      <c r="G46" s="22">
        <v>2004</v>
      </c>
      <c r="H46" s="15" t="s">
        <v>16</v>
      </c>
      <c r="I46" s="21">
        <v>700</v>
      </c>
      <c r="J46" s="18">
        <v>7532</v>
      </c>
    </row>
    <row r="47" spans="3:10" ht="25.5" x14ac:dyDescent="0.25">
      <c r="C47" s="19">
        <v>40</v>
      </c>
      <c r="D47" s="1" t="s">
        <v>65</v>
      </c>
      <c r="E47" s="13" t="s">
        <v>11</v>
      </c>
      <c r="F47" s="22">
        <v>4</v>
      </c>
      <c r="G47" s="22">
        <v>2004</v>
      </c>
      <c r="H47" s="15" t="s">
        <v>12</v>
      </c>
      <c r="I47" s="21">
        <v>72</v>
      </c>
      <c r="J47" s="18">
        <v>774.72</v>
      </c>
    </row>
    <row r="48" spans="3:10" ht="25.5" x14ac:dyDescent="0.25">
      <c r="C48" s="19">
        <v>41</v>
      </c>
      <c r="D48" s="1" t="s">
        <v>66</v>
      </c>
      <c r="E48" s="13" t="s">
        <v>11</v>
      </c>
      <c r="F48" s="22">
        <v>6</v>
      </c>
      <c r="G48" s="22">
        <v>2004</v>
      </c>
      <c r="H48" s="15" t="s">
        <v>12</v>
      </c>
      <c r="I48" s="24">
        <v>576</v>
      </c>
      <c r="J48" s="18">
        <v>6197.76</v>
      </c>
    </row>
    <row r="49" spans="3:10" ht="25.5" x14ac:dyDescent="0.25">
      <c r="C49" s="19">
        <v>42</v>
      </c>
      <c r="D49" s="1" t="s">
        <v>67</v>
      </c>
      <c r="E49" s="13" t="s">
        <v>11</v>
      </c>
      <c r="F49" s="22"/>
      <c r="G49" s="22" t="s">
        <v>19</v>
      </c>
      <c r="H49" s="15" t="s">
        <v>68</v>
      </c>
      <c r="I49" s="17">
        <v>8750</v>
      </c>
      <c r="J49" s="18">
        <v>94150</v>
      </c>
    </row>
    <row r="50" spans="3:10" ht="25.5" x14ac:dyDescent="0.25">
      <c r="C50" s="19">
        <v>43</v>
      </c>
      <c r="D50" s="1" t="s">
        <v>69</v>
      </c>
      <c r="E50" s="13" t="s">
        <v>11</v>
      </c>
      <c r="F50" s="22"/>
      <c r="G50" s="22" t="s">
        <v>19</v>
      </c>
      <c r="H50" s="15" t="s">
        <v>70</v>
      </c>
      <c r="I50" s="17">
        <v>20027</v>
      </c>
      <c r="J50" s="18">
        <v>215490.52</v>
      </c>
    </row>
    <row r="51" spans="3:10" ht="25.5" x14ac:dyDescent="0.25">
      <c r="C51" s="19">
        <v>44</v>
      </c>
      <c r="D51" s="1" t="s">
        <v>71</v>
      </c>
      <c r="E51" s="13" t="s">
        <v>11</v>
      </c>
      <c r="F51" s="22">
        <v>10</v>
      </c>
      <c r="G51" s="22">
        <v>2004</v>
      </c>
      <c r="H51" s="15" t="s">
        <v>72</v>
      </c>
      <c r="I51" s="17">
        <v>240</v>
      </c>
      <c r="J51" s="18">
        <v>2582.4</v>
      </c>
    </row>
    <row r="52" spans="3:10" ht="25.5" x14ac:dyDescent="0.25">
      <c r="C52" s="19">
        <v>45</v>
      </c>
      <c r="D52" s="1" t="s">
        <v>73</v>
      </c>
      <c r="E52" s="13" t="s">
        <v>11</v>
      </c>
      <c r="F52" s="22"/>
      <c r="G52" s="22">
        <v>2006</v>
      </c>
      <c r="H52" s="15" t="s">
        <v>74</v>
      </c>
      <c r="I52" s="17">
        <v>400</v>
      </c>
      <c r="J52" s="18">
        <v>4304</v>
      </c>
    </row>
    <row r="53" spans="3:10" ht="25.5" x14ac:dyDescent="0.25">
      <c r="C53" s="19">
        <v>46</v>
      </c>
      <c r="D53" s="1" t="s">
        <v>75</v>
      </c>
      <c r="E53" s="13" t="s">
        <v>11</v>
      </c>
      <c r="F53" s="22">
        <v>4</v>
      </c>
      <c r="G53" s="22">
        <v>2006</v>
      </c>
      <c r="H53" s="15" t="s">
        <v>12</v>
      </c>
      <c r="I53" s="17">
        <v>24</v>
      </c>
      <c r="J53" s="18">
        <v>258.24</v>
      </c>
    </row>
    <row r="54" spans="3:10" ht="25.5" x14ac:dyDescent="0.25">
      <c r="C54" s="19">
        <v>47</v>
      </c>
      <c r="D54" s="1" t="s">
        <v>76</v>
      </c>
      <c r="E54" s="13" t="s">
        <v>11</v>
      </c>
      <c r="F54" s="22">
        <v>4</v>
      </c>
      <c r="G54" s="22">
        <v>2004</v>
      </c>
      <c r="H54" s="15" t="s">
        <v>12</v>
      </c>
      <c r="I54" s="21">
        <v>168</v>
      </c>
      <c r="J54" s="18">
        <v>1807.68</v>
      </c>
    </row>
    <row r="55" spans="3:10" ht="25.5" x14ac:dyDescent="0.25">
      <c r="C55" s="19">
        <v>48</v>
      </c>
      <c r="D55" s="1" t="s">
        <v>77</v>
      </c>
      <c r="E55" s="13" t="s">
        <v>11</v>
      </c>
      <c r="F55" s="22"/>
      <c r="G55" s="22" t="s">
        <v>78</v>
      </c>
      <c r="H55" s="15" t="s">
        <v>79</v>
      </c>
      <c r="I55" s="17">
        <v>8000</v>
      </c>
      <c r="J55" s="18">
        <v>86080</v>
      </c>
    </row>
    <row r="56" spans="3:10" ht="25.5" x14ac:dyDescent="0.25">
      <c r="C56" s="19">
        <v>49</v>
      </c>
      <c r="D56" s="1" t="s">
        <v>80</v>
      </c>
      <c r="E56" s="13" t="s">
        <v>11</v>
      </c>
      <c r="F56" s="22">
        <v>2.5</v>
      </c>
      <c r="G56" s="22" t="s">
        <v>78</v>
      </c>
      <c r="H56" s="15" t="s">
        <v>81</v>
      </c>
      <c r="I56" s="17">
        <v>3200</v>
      </c>
      <c r="J56" s="18">
        <v>34432</v>
      </c>
    </row>
    <row r="57" spans="3:10" ht="26.25" thickBot="1" x14ac:dyDescent="0.3">
      <c r="C57" s="25">
        <v>50</v>
      </c>
      <c r="D57" s="26" t="s">
        <v>82</v>
      </c>
      <c r="E57" s="27" t="s">
        <v>11</v>
      </c>
      <c r="F57" s="28"/>
      <c r="G57" s="28" t="s">
        <v>78</v>
      </c>
      <c r="H57" s="29" t="s">
        <v>81</v>
      </c>
      <c r="I57" s="30">
        <v>12000</v>
      </c>
      <c r="J57" s="31">
        <v>129120</v>
      </c>
    </row>
    <row r="58" spans="3:10" ht="15.75" thickBot="1" x14ac:dyDescent="0.3">
      <c r="C58" s="32"/>
      <c r="D58" s="33"/>
      <c r="E58" s="34"/>
      <c r="F58" s="35"/>
      <c r="G58" s="35"/>
      <c r="H58" s="36"/>
      <c r="I58" s="37"/>
      <c r="J58" s="38">
        <v>1108830.912</v>
      </c>
    </row>
  </sheetData>
  <mergeCells count="11">
    <mergeCell ref="C2:J2"/>
    <mergeCell ref="C5:C6"/>
    <mergeCell ref="D5:D6"/>
    <mergeCell ref="G5:G6"/>
    <mergeCell ref="I5:I6"/>
    <mergeCell ref="J5:J6"/>
    <mergeCell ref="C11:C13"/>
    <mergeCell ref="D11:D13"/>
    <mergeCell ref="G11:G13"/>
    <mergeCell ref="I11:I13"/>
    <mergeCell ref="J11:J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5"/>
  <sheetViews>
    <sheetView topLeftCell="A29" workbookViewId="0">
      <selection activeCell="F3" sqref="F3:F34"/>
    </sheetView>
  </sheetViews>
  <sheetFormatPr defaultRowHeight="15" x14ac:dyDescent="0.25"/>
  <cols>
    <col min="3" max="3" width="38.85546875" bestFit="1" customWidth="1"/>
    <col min="7" max="7" width="40.85546875" bestFit="1" customWidth="1"/>
  </cols>
  <sheetData>
    <row r="1" spans="2:9" ht="15.75" thickBot="1" x14ac:dyDescent="0.3"/>
    <row r="2" spans="2:9" ht="60.75" thickBot="1" x14ac:dyDescent="0.3">
      <c r="B2" s="40" t="s">
        <v>1</v>
      </c>
      <c r="C2" s="41" t="s">
        <v>2</v>
      </c>
      <c r="D2" s="42" t="s">
        <v>3</v>
      </c>
      <c r="E2" s="42" t="s">
        <v>83</v>
      </c>
      <c r="F2" s="42" t="s">
        <v>5</v>
      </c>
      <c r="G2" s="42" t="s">
        <v>6</v>
      </c>
      <c r="H2" s="42" t="s">
        <v>7</v>
      </c>
      <c r="I2" s="43" t="s">
        <v>8</v>
      </c>
    </row>
    <row r="3" spans="2:9" ht="25.5" x14ac:dyDescent="0.25">
      <c r="B3" s="141">
        <v>1</v>
      </c>
      <c r="C3" s="143" t="s">
        <v>84</v>
      </c>
      <c r="D3" s="44" t="s">
        <v>11</v>
      </c>
      <c r="E3" s="45">
        <v>3.8</v>
      </c>
      <c r="F3" s="45">
        <v>2005</v>
      </c>
      <c r="G3" s="46" t="s">
        <v>12</v>
      </c>
      <c r="H3" s="144">
        <v>111.99999999999999</v>
      </c>
      <c r="I3" s="146">
        <v>1205.1199999999999</v>
      </c>
    </row>
    <row r="4" spans="2:9" x14ac:dyDescent="0.25">
      <c r="B4" s="142"/>
      <c r="C4" s="136"/>
      <c r="D4" s="13" t="s">
        <v>13</v>
      </c>
      <c r="E4" s="14">
        <v>3.25</v>
      </c>
      <c r="F4" s="14"/>
      <c r="G4" s="15" t="s">
        <v>12</v>
      </c>
      <c r="H4" s="145"/>
      <c r="I4" s="139"/>
    </row>
    <row r="5" spans="2:9" ht="25.5" x14ac:dyDescent="0.25">
      <c r="B5" s="47">
        <v>2</v>
      </c>
      <c r="C5" s="48" t="s">
        <v>85</v>
      </c>
      <c r="D5" s="13" t="s">
        <v>11</v>
      </c>
      <c r="E5" s="14">
        <v>7</v>
      </c>
      <c r="F5" s="20">
        <v>2005</v>
      </c>
      <c r="G5" s="15" t="s">
        <v>86</v>
      </c>
      <c r="H5" s="49">
        <v>593.35</v>
      </c>
      <c r="I5" s="18">
        <v>6384.4459999999999</v>
      </c>
    </row>
    <row r="6" spans="2:9" ht="25.5" x14ac:dyDescent="0.25">
      <c r="B6" s="16">
        <v>3</v>
      </c>
      <c r="C6" s="15" t="s">
        <v>87</v>
      </c>
      <c r="D6" s="13" t="s">
        <v>11</v>
      </c>
      <c r="E6" s="14"/>
      <c r="F6" s="14">
        <v>2005</v>
      </c>
      <c r="G6" s="15" t="s">
        <v>12</v>
      </c>
      <c r="H6" s="49">
        <v>51.949999999999996</v>
      </c>
      <c r="I6" s="18">
        <v>558.98199999999997</v>
      </c>
    </row>
    <row r="7" spans="2:9" ht="25.5" x14ac:dyDescent="0.25">
      <c r="B7" s="135">
        <v>4</v>
      </c>
      <c r="C7" s="136" t="s">
        <v>88</v>
      </c>
      <c r="D7" s="13" t="s">
        <v>11</v>
      </c>
      <c r="E7" s="14">
        <v>4</v>
      </c>
      <c r="F7" s="137">
        <v>2005</v>
      </c>
      <c r="G7" s="15" t="s">
        <v>12</v>
      </c>
      <c r="H7" s="147">
        <v>375</v>
      </c>
      <c r="I7" s="148">
        <v>4035</v>
      </c>
    </row>
    <row r="8" spans="2:9" x14ac:dyDescent="0.25">
      <c r="B8" s="135"/>
      <c r="C8" s="136"/>
      <c r="D8" s="13" t="s">
        <v>13</v>
      </c>
      <c r="E8" s="14">
        <v>6.5</v>
      </c>
      <c r="F8" s="137"/>
      <c r="G8" s="15" t="s">
        <v>86</v>
      </c>
      <c r="H8" s="147"/>
      <c r="I8" s="148"/>
    </row>
    <row r="9" spans="2:9" ht="45" x14ac:dyDescent="0.25">
      <c r="B9" s="16">
        <v>5</v>
      </c>
      <c r="C9" s="50" t="s">
        <v>89</v>
      </c>
      <c r="D9" s="13" t="s">
        <v>11</v>
      </c>
      <c r="E9" s="22">
        <v>14</v>
      </c>
      <c r="F9" s="14">
        <v>2005</v>
      </c>
      <c r="G9" s="15" t="s">
        <v>12</v>
      </c>
      <c r="H9" s="49">
        <v>1748.9999999999998</v>
      </c>
      <c r="I9" s="18">
        <v>18819.239999999998</v>
      </c>
    </row>
    <row r="10" spans="2:9" ht="45" x14ac:dyDescent="0.25">
      <c r="B10" s="16">
        <v>6</v>
      </c>
      <c r="C10" s="50" t="s">
        <v>90</v>
      </c>
      <c r="D10" s="51"/>
      <c r="E10" s="22">
        <v>30.5</v>
      </c>
      <c r="F10" s="14">
        <v>2005</v>
      </c>
      <c r="G10" s="15" t="s">
        <v>48</v>
      </c>
      <c r="H10" s="15">
        <v>324</v>
      </c>
      <c r="I10" s="18">
        <v>3486.24</v>
      </c>
    </row>
    <row r="11" spans="2:9" ht="60" x14ac:dyDescent="0.25">
      <c r="B11" s="16">
        <v>7</v>
      </c>
      <c r="C11" s="50" t="s">
        <v>91</v>
      </c>
      <c r="D11" s="13" t="s">
        <v>11</v>
      </c>
      <c r="E11" s="22">
        <v>12</v>
      </c>
      <c r="F11" s="14">
        <v>2005</v>
      </c>
      <c r="G11" s="15" t="s">
        <v>86</v>
      </c>
      <c r="H11" s="15">
        <v>1125</v>
      </c>
      <c r="I11" s="18">
        <v>12105</v>
      </c>
    </row>
    <row r="12" spans="2:9" ht="45" x14ac:dyDescent="0.25">
      <c r="B12" s="16">
        <v>8</v>
      </c>
      <c r="C12" s="50" t="s">
        <v>92</v>
      </c>
      <c r="D12" s="13" t="s">
        <v>11</v>
      </c>
      <c r="E12" s="22">
        <v>3.5</v>
      </c>
      <c r="F12" s="14">
        <v>2005</v>
      </c>
      <c r="G12" s="15" t="s">
        <v>12</v>
      </c>
      <c r="H12" s="15">
        <v>25</v>
      </c>
      <c r="I12" s="18">
        <v>269</v>
      </c>
    </row>
    <row r="13" spans="2:9" ht="45" x14ac:dyDescent="0.25">
      <c r="B13" s="16">
        <v>9</v>
      </c>
      <c r="C13" s="50" t="s">
        <v>93</v>
      </c>
      <c r="D13" s="13" t="s">
        <v>11</v>
      </c>
      <c r="E13" s="22">
        <v>12</v>
      </c>
      <c r="F13" s="14">
        <v>2005</v>
      </c>
      <c r="G13" s="15" t="s">
        <v>48</v>
      </c>
      <c r="H13" s="15">
        <v>315</v>
      </c>
      <c r="I13" s="18">
        <v>3389.4</v>
      </c>
    </row>
    <row r="14" spans="2:9" ht="45" x14ac:dyDescent="0.25">
      <c r="B14" s="16">
        <v>10</v>
      </c>
      <c r="C14" s="50" t="s">
        <v>94</v>
      </c>
      <c r="D14" s="51" t="s">
        <v>95</v>
      </c>
      <c r="E14" s="22">
        <v>7</v>
      </c>
      <c r="F14" s="14">
        <v>2005</v>
      </c>
      <c r="G14" s="15" t="s">
        <v>12</v>
      </c>
      <c r="H14" s="15">
        <v>300</v>
      </c>
      <c r="I14" s="18">
        <v>3228</v>
      </c>
    </row>
    <row r="15" spans="2:9" ht="30" x14ac:dyDescent="0.25">
      <c r="B15" s="16">
        <v>11</v>
      </c>
      <c r="C15" s="50" t="s">
        <v>96</v>
      </c>
      <c r="D15" s="13" t="s">
        <v>11</v>
      </c>
      <c r="E15" s="22">
        <v>3.5</v>
      </c>
      <c r="F15" s="14">
        <v>2005</v>
      </c>
      <c r="G15" s="15" t="s">
        <v>12</v>
      </c>
      <c r="H15" s="15">
        <v>25</v>
      </c>
      <c r="I15" s="18">
        <v>269</v>
      </c>
    </row>
    <row r="16" spans="2:9" ht="30" x14ac:dyDescent="0.25">
      <c r="B16" s="16">
        <v>12</v>
      </c>
      <c r="C16" s="50" t="s">
        <v>97</v>
      </c>
      <c r="D16" s="13" t="s">
        <v>11</v>
      </c>
      <c r="E16" s="22">
        <v>3.5</v>
      </c>
      <c r="F16" s="14">
        <v>2005</v>
      </c>
      <c r="G16" s="15" t="s">
        <v>12</v>
      </c>
      <c r="H16" s="15">
        <v>50</v>
      </c>
      <c r="I16" s="18">
        <v>538</v>
      </c>
    </row>
    <row r="17" spans="2:9" ht="30" x14ac:dyDescent="0.25">
      <c r="B17" s="16">
        <v>13</v>
      </c>
      <c r="C17" s="50" t="s">
        <v>98</v>
      </c>
      <c r="D17" s="13" t="s">
        <v>11</v>
      </c>
      <c r="E17" s="22">
        <v>3.5</v>
      </c>
      <c r="F17" s="14">
        <v>2005</v>
      </c>
      <c r="G17" s="15" t="s">
        <v>12</v>
      </c>
      <c r="H17" s="15">
        <v>36</v>
      </c>
      <c r="I17" s="18">
        <v>387.36</v>
      </c>
    </row>
    <row r="18" spans="2:9" ht="30" x14ac:dyDescent="0.25">
      <c r="B18" s="16">
        <v>14</v>
      </c>
      <c r="C18" s="50" t="s">
        <v>99</v>
      </c>
      <c r="D18" s="13" t="s">
        <v>11</v>
      </c>
      <c r="E18" s="22">
        <v>3.5</v>
      </c>
      <c r="F18" s="14">
        <v>2005</v>
      </c>
      <c r="G18" s="15" t="s">
        <v>12</v>
      </c>
      <c r="H18" s="15">
        <v>25</v>
      </c>
      <c r="I18" s="18">
        <v>269</v>
      </c>
    </row>
    <row r="19" spans="2:9" ht="30" x14ac:dyDescent="0.25">
      <c r="B19" s="16">
        <v>15</v>
      </c>
      <c r="C19" s="50" t="s">
        <v>100</v>
      </c>
      <c r="D19" s="13" t="s">
        <v>11</v>
      </c>
      <c r="E19" s="22">
        <v>15</v>
      </c>
      <c r="F19" s="14">
        <v>2005</v>
      </c>
      <c r="G19" s="15" t="s">
        <v>48</v>
      </c>
      <c r="H19" s="15">
        <v>400</v>
      </c>
      <c r="I19" s="18">
        <v>4304</v>
      </c>
    </row>
    <row r="20" spans="2:9" ht="30" x14ac:dyDescent="0.25">
      <c r="B20" s="16">
        <v>16</v>
      </c>
      <c r="C20" s="50" t="s">
        <v>101</v>
      </c>
      <c r="D20" s="13" t="s">
        <v>11</v>
      </c>
      <c r="E20" s="22">
        <v>12</v>
      </c>
      <c r="F20" s="14">
        <v>2005</v>
      </c>
      <c r="G20" s="15" t="s">
        <v>48</v>
      </c>
      <c r="H20" s="15">
        <v>288</v>
      </c>
      <c r="I20" s="18">
        <v>3098.88</v>
      </c>
    </row>
    <row r="21" spans="2:9" ht="45" x14ac:dyDescent="0.25">
      <c r="B21" s="16">
        <v>17</v>
      </c>
      <c r="C21" s="50" t="s">
        <v>102</v>
      </c>
      <c r="D21" s="13" t="s">
        <v>11</v>
      </c>
      <c r="E21" s="22">
        <v>15</v>
      </c>
      <c r="F21" s="14">
        <v>2005</v>
      </c>
      <c r="G21" s="15" t="s">
        <v>48</v>
      </c>
      <c r="H21" s="15">
        <v>1100</v>
      </c>
      <c r="I21" s="18">
        <v>11836</v>
      </c>
    </row>
    <row r="22" spans="2:9" ht="60" x14ac:dyDescent="0.25">
      <c r="B22" s="16">
        <v>18</v>
      </c>
      <c r="C22" s="50" t="s">
        <v>103</v>
      </c>
      <c r="D22" s="13" t="s">
        <v>11</v>
      </c>
      <c r="E22" s="22">
        <v>3.8</v>
      </c>
      <c r="F22" s="14">
        <v>2005</v>
      </c>
      <c r="G22" s="15" t="s">
        <v>12</v>
      </c>
      <c r="H22" s="15">
        <v>30</v>
      </c>
      <c r="I22" s="18">
        <v>322.8</v>
      </c>
    </row>
    <row r="23" spans="2:9" ht="25.5" x14ac:dyDescent="0.25">
      <c r="B23" s="16">
        <v>19</v>
      </c>
      <c r="C23" s="1" t="s">
        <v>104</v>
      </c>
      <c r="D23" s="13" t="s">
        <v>11</v>
      </c>
      <c r="E23" s="22">
        <v>3.5</v>
      </c>
      <c r="F23" s="14">
        <v>2005</v>
      </c>
      <c r="G23" s="15" t="s">
        <v>12</v>
      </c>
      <c r="H23" s="15">
        <v>54</v>
      </c>
      <c r="I23" s="18">
        <v>581.04</v>
      </c>
    </row>
    <row r="24" spans="2:9" ht="47.25" x14ac:dyDescent="0.25">
      <c r="B24" s="16">
        <v>20</v>
      </c>
      <c r="C24" s="52" t="s">
        <v>105</v>
      </c>
      <c r="D24" s="13" t="s">
        <v>11</v>
      </c>
      <c r="E24" s="22">
        <v>6</v>
      </c>
      <c r="F24" s="14">
        <v>2005</v>
      </c>
      <c r="G24" s="15" t="s">
        <v>106</v>
      </c>
      <c r="H24" s="15">
        <v>2150</v>
      </c>
      <c r="I24" s="18">
        <v>23134</v>
      </c>
    </row>
    <row r="25" spans="2:9" ht="31.5" x14ac:dyDescent="0.25">
      <c r="B25" s="16">
        <v>21</v>
      </c>
      <c r="C25" s="52" t="s">
        <v>69</v>
      </c>
      <c r="D25" s="13" t="s">
        <v>11</v>
      </c>
      <c r="E25" s="22"/>
      <c r="F25" s="14">
        <v>2005</v>
      </c>
      <c r="G25" s="15" t="s">
        <v>74</v>
      </c>
      <c r="H25" s="15">
        <v>5250</v>
      </c>
      <c r="I25" s="18">
        <v>56490</v>
      </c>
    </row>
    <row r="26" spans="2:9" ht="31.5" x14ac:dyDescent="0.25">
      <c r="B26" s="16">
        <v>22</v>
      </c>
      <c r="C26" s="52" t="s">
        <v>107</v>
      </c>
      <c r="D26" s="13" t="s">
        <v>11</v>
      </c>
      <c r="E26" s="22">
        <v>28</v>
      </c>
      <c r="F26" s="14">
        <v>2017</v>
      </c>
      <c r="G26" s="15" t="s">
        <v>108</v>
      </c>
      <c r="H26" s="15">
        <v>770.00000000000011</v>
      </c>
      <c r="I26" s="18">
        <v>8285.2000000000007</v>
      </c>
    </row>
    <row r="27" spans="2:9" ht="63" x14ac:dyDescent="0.25">
      <c r="B27" s="16">
        <v>23</v>
      </c>
      <c r="C27" s="52" t="s">
        <v>109</v>
      </c>
      <c r="D27" s="13" t="s">
        <v>11</v>
      </c>
      <c r="E27" s="22">
        <v>6</v>
      </c>
      <c r="F27" s="14">
        <v>2017</v>
      </c>
      <c r="G27" s="15" t="s">
        <v>106</v>
      </c>
      <c r="H27" s="15">
        <v>68</v>
      </c>
      <c r="I27" s="18">
        <v>731.68</v>
      </c>
    </row>
    <row r="28" spans="2:9" ht="78.75" x14ac:dyDescent="0.25">
      <c r="B28" s="16">
        <v>24</v>
      </c>
      <c r="C28" s="52" t="s">
        <v>110</v>
      </c>
      <c r="D28" s="20" t="s">
        <v>95</v>
      </c>
      <c r="E28" s="53">
        <v>9</v>
      </c>
      <c r="F28" s="14">
        <v>2017</v>
      </c>
      <c r="G28" s="17" t="s">
        <v>111</v>
      </c>
      <c r="H28" s="15">
        <v>100</v>
      </c>
      <c r="I28" s="18">
        <v>1076</v>
      </c>
    </row>
    <row r="29" spans="2:9" ht="47.25" x14ac:dyDescent="0.25">
      <c r="B29" s="16">
        <v>25</v>
      </c>
      <c r="C29" s="52" t="s">
        <v>112</v>
      </c>
      <c r="D29" s="13" t="s">
        <v>11</v>
      </c>
      <c r="E29" s="22">
        <v>18</v>
      </c>
      <c r="F29" s="14">
        <v>2019</v>
      </c>
      <c r="G29" s="15" t="s">
        <v>108</v>
      </c>
      <c r="H29" s="15">
        <v>48</v>
      </c>
      <c r="I29" s="18">
        <v>516.48</v>
      </c>
    </row>
    <row r="30" spans="2:9" ht="78.75" x14ac:dyDescent="0.25">
      <c r="B30" s="16">
        <v>26</v>
      </c>
      <c r="C30" s="52" t="s">
        <v>113</v>
      </c>
      <c r="D30" s="13" t="s">
        <v>11</v>
      </c>
      <c r="E30" s="22">
        <v>3</v>
      </c>
      <c r="F30" s="14">
        <v>2019</v>
      </c>
      <c r="G30" s="15" t="s">
        <v>114</v>
      </c>
      <c r="H30" s="54">
        <v>15.985130111524164</v>
      </c>
      <c r="I30" s="18">
        <v>172</v>
      </c>
    </row>
    <row r="31" spans="2:9" ht="63" x14ac:dyDescent="0.25">
      <c r="B31" s="16">
        <v>27</v>
      </c>
      <c r="C31" s="52" t="s">
        <v>115</v>
      </c>
      <c r="D31" s="13" t="s">
        <v>11</v>
      </c>
      <c r="E31" s="22">
        <v>6</v>
      </c>
      <c r="F31" s="14">
        <v>2019</v>
      </c>
      <c r="G31" s="15" t="s">
        <v>106</v>
      </c>
      <c r="H31" s="54">
        <v>51</v>
      </c>
      <c r="I31" s="18">
        <v>548.76</v>
      </c>
    </row>
    <row r="32" spans="2:9" ht="25.5" x14ac:dyDescent="0.25">
      <c r="B32" s="16">
        <v>28</v>
      </c>
      <c r="C32" s="1" t="s">
        <v>77</v>
      </c>
      <c r="D32" s="13" t="s">
        <v>11</v>
      </c>
      <c r="E32" s="22"/>
      <c r="F32" s="14">
        <v>2005</v>
      </c>
      <c r="G32" s="15" t="s">
        <v>116</v>
      </c>
      <c r="H32" s="54">
        <v>1665.0000000000002</v>
      </c>
      <c r="I32" s="18">
        <v>17915.400000000001</v>
      </c>
    </row>
    <row r="33" spans="2:9" ht="25.5" x14ac:dyDescent="0.25">
      <c r="B33" s="16">
        <v>29</v>
      </c>
      <c r="C33" s="1" t="s">
        <v>80</v>
      </c>
      <c r="D33" s="13" t="s">
        <v>11</v>
      </c>
      <c r="E33" s="22">
        <v>2.5</v>
      </c>
      <c r="F33" s="20">
        <v>2005</v>
      </c>
      <c r="G33" s="15" t="s">
        <v>81</v>
      </c>
      <c r="H33" s="54">
        <v>1200</v>
      </c>
      <c r="I33" s="18">
        <v>12912</v>
      </c>
    </row>
    <row r="34" spans="2:9" ht="26.25" thickBot="1" x14ac:dyDescent="0.3">
      <c r="B34" s="55">
        <v>30</v>
      </c>
      <c r="C34" s="26" t="s">
        <v>82</v>
      </c>
      <c r="D34" s="27" t="s">
        <v>11</v>
      </c>
      <c r="E34" s="28"/>
      <c r="F34" s="39">
        <v>2005</v>
      </c>
      <c r="G34" s="29" t="s">
        <v>81</v>
      </c>
      <c r="H34" s="56">
        <v>4000</v>
      </c>
      <c r="I34" s="31">
        <v>43040</v>
      </c>
    </row>
    <row r="35" spans="2:9" ht="15.75" thickBot="1" x14ac:dyDescent="0.3">
      <c r="B35" s="57"/>
      <c r="C35" s="58"/>
      <c r="D35" s="59"/>
      <c r="E35" s="60"/>
      <c r="F35" s="61"/>
      <c r="G35" s="62"/>
      <c r="I35" s="38">
        <v>239908.02800000002</v>
      </c>
    </row>
  </sheetData>
  <mergeCells count="9">
    <mergeCell ref="B3:B4"/>
    <mergeCell ref="C3:C4"/>
    <mergeCell ref="H3:H4"/>
    <mergeCell ref="I3:I4"/>
    <mergeCell ref="B7:B8"/>
    <mergeCell ref="C7:C8"/>
    <mergeCell ref="F7:F8"/>
    <mergeCell ref="H7:H8"/>
    <mergeCell ref="I7:I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workbookViewId="0">
      <selection activeCell="E4" sqref="E4:E31"/>
    </sheetView>
  </sheetViews>
  <sheetFormatPr defaultRowHeight="15" x14ac:dyDescent="0.25"/>
  <cols>
    <col min="7" max="7" width="40.85546875" bestFit="1" customWidth="1"/>
  </cols>
  <sheetData>
    <row r="2" spans="2:9" ht="15.75" thickBot="1" x14ac:dyDescent="0.3"/>
    <row r="3" spans="2:9" ht="105.75" thickBot="1" x14ac:dyDescent="0.3">
      <c r="B3" s="40" t="s">
        <v>1</v>
      </c>
      <c r="C3" s="41" t="s">
        <v>2</v>
      </c>
      <c r="D3" s="42" t="s">
        <v>3</v>
      </c>
      <c r="E3" s="42" t="s">
        <v>4</v>
      </c>
      <c r="F3" s="42" t="s">
        <v>5</v>
      </c>
      <c r="G3" s="42" t="s">
        <v>6</v>
      </c>
      <c r="H3" s="42" t="s">
        <v>7</v>
      </c>
      <c r="I3" s="43" t="s">
        <v>8</v>
      </c>
    </row>
    <row r="4" spans="2:9" x14ac:dyDescent="0.25">
      <c r="B4" s="65">
        <v>1</v>
      </c>
      <c r="C4" s="66" t="s">
        <v>117</v>
      </c>
      <c r="D4" s="45" t="s">
        <v>95</v>
      </c>
      <c r="E4" s="67">
        <v>8</v>
      </c>
      <c r="F4" s="45">
        <v>2007</v>
      </c>
      <c r="G4" s="46" t="s">
        <v>12</v>
      </c>
      <c r="H4" s="46">
        <v>1440</v>
      </c>
      <c r="I4" s="68">
        <v>15494.4</v>
      </c>
    </row>
    <row r="5" spans="2:9" ht="63" x14ac:dyDescent="0.25">
      <c r="B5" s="16">
        <v>2</v>
      </c>
      <c r="C5" s="52" t="s">
        <v>118</v>
      </c>
      <c r="D5" s="13" t="s">
        <v>11</v>
      </c>
      <c r="E5" s="22">
        <v>7.5</v>
      </c>
      <c r="F5" s="14">
        <v>2007</v>
      </c>
      <c r="G5" s="15" t="s">
        <v>119</v>
      </c>
      <c r="H5" s="15">
        <v>960</v>
      </c>
      <c r="I5" s="18">
        <v>10329.6</v>
      </c>
    </row>
    <row r="6" spans="2:9" ht="63" x14ac:dyDescent="0.25">
      <c r="B6" s="16">
        <v>3</v>
      </c>
      <c r="C6" s="52" t="s">
        <v>120</v>
      </c>
      <c r="D6" s="13" t="s">
        <v>11</v>
      </c>
      <c r="E6" s="22">
        <v>7.5</v>
      </c>
      <c r="F6" s="14">
        <v>2007</v>
      </c>
      <c r="G6" s="15" t="s">
        <v>119</v>
      </c>
      <c r="H6" s="15">
        <v>576</v>
      </c>
      <c r="I6" s="18">
        <v>6197.76</v>
      </c>
    </row>
    <row r="7" spans="2:9" ht="47.25" x14ac:dyDescent="0.25">
      <c r="B7" s="16">
        <v>4</v>
      </c>
      <c r="C7" s="52" t="s">
        <v>121</v>
      </c>
      <c r="D7" s="13" t="s">
        <v>11</v>
      </c>
      <c r="E7" s="22">
        <v>7.5</v>
      </c>
      <c r="F7" s="14">
        <v>2007</v>
      </c>
      <c r="G7" s="15" t="s">
        <v>119</v>
      </c>
      <c r="H7" s="15">
        <v>2400</v>
      </c>
      <c r="I7" s="18">
        <v>25824</v>
      </c>
    </row>
    <row r="8" spans="2:9" ht="47.25" x14ac:dyDescent="0.25">
      <c r="B8" s="16">
        <v>5</v>
      </c>
      <c r="C8" s="52" t="s">
        <v>122</v>
      </c>
      <c r="D8" s="13" t="s">
        <v>11</v>
      </c>
      <c r="E8" s="22">
        <v>7.5</v>
      </c>
      <c r="F8" s="14">
        <v>2007</v>
      </c>
      <c r="G8" s="15" t="s">
        <v>119</v>
      </c>
      <c r="H8" s="15">
        <v>1920</v>
      </c>
      <c r="I8" s="18">
        <v>20659.2</v>
      </c>
    </row>
    <row r="9" spans="2:9" ht="63" x14ac:dyDescent="0.25">
      <c r="B9" s="16">
        <v>6</v>
      </c>
      <c r="C9" s="52" t="s">
        <v>123</v>
      </c>
      <c r="D9" s="13" t="s">
        <v>11</v>
      </c>
      <c r="E9" s="22">
        <v>7.5</v>
      </c>
      <c r="F9" s="14">
        <v>2007</v>
      </c>
      <c r="G9" s="15" t="s">
        <v>119</v>
      </c>
      <c r="H9" s="15">
        <v>192</v>
      </c>
      <c r="I9" s="18">
        <v>2065.92</v>
      </c>
    </row>
    <row r="10" spans="2:9" ht="31.5" x14ac:dyDescent="0.25">
      <c r="B10" s="16">
        <v>7</v>
      </c>
      <c r="C10" s="52" t="s">
        <v>124</v>
      </c>
      <c r="D10" s="13" t="s">
        <v>11</v>
      </c>
      <c r="E10" s="22">
        <v>7.5</v>
      </c>
      <c r="F10" s="14">
        <v>2007</v>
      </c>
      <c r="G10" s="15" t="s">
        <v>119</v>
      </c>
      <c r="H10" s="15">
        <v>1152</v>
      </c>
      <c r="I10" s="18">
        <v>12395.52</v>
      </c>
    </row>
    <row r="11" spans="2:9" ht="31.5" x14ac:dyDescent="0.25">
      <c r="B11" s="16">
        <v>8</v>
      </c>
      <c r="C11" s="52" t="s">
        <v>125</v>
      </c>
      <c r="D11" s="13" t="s">
        <v>11</v>
      </c>
      <c r="E11" s="22">
        <v>10</v>
      </c>
      <c r="F11" s="14">
        <v>2007</v>
      </c>
      <c r="G11" s="15" t="s">
        <v>119</v>
      </c>
      <c r="H11" s="15">
        <v>2160</v>
      </c>
      <c r="I11" s="18">
        <v>23241.599999999999</v>
      </c>
    </row>
    <row r="12" spans="2:9" ht="31.5" x14ac:dyDescent="0.25">
      <c r="B12" s="16">
        <v>9</v>
      </c>
      <c r="C12" s="52" t="s">
        <v>126</v>
      </c>
      <c r="D12" s="13" t="s">
        <v>11</v>
      </c>
      <c r="E12" s="22">
        <v>7.5</v>
      </c>
      <c r="F12" s="14">
        <v>2007</v>
      </c>
      <c r="G12" s="15" t="s">
        <v>119</v>
      </c>
      <c r="H12" s="15">
        <v>1728</v>
      </c>
      <c r="I12" s="18">
        <v>18593.28</v>
      </c>
    </row>
    <row r="13" spans="2:9" ht="63" x14ac:dyDescent="0.25">
      <c r="B13" s="16">
        <v>10</v>
      </c>
      <c r="C13" s="52" t="s">
        <v>127</v>
      </c>
      <c r="D13" s="13" t="s">
        <v>11</v>
      </c>
      <c r="E13" s="22">
        <v>10</v>
      </c>
      <c r="F13" s="14">
        <v>2007</v>
      </c>
      <c r="G13" s="15" t="s">
        <v>119</v>
      </c>
      <c r="H13" s="15">
        <v>2112</v>
      </c>
      <c r="I13" s="18">
        <v>22725.119999999999</v>
      </c>
    </row>
    <row r="14" spans="2:9" ht="31.5" x14ac:dyDescent="0.25">
      <c r="B14" s="16">
        <v>11</v>
      </c>
      <c r="C14" s="52" t="s">
        <v>128</v>
      </c>
      <c r="D14" s="13" t="s">
        <v>11</v>
      </c>
      <c r="E14" s="22">
        <v>10</v>
      </c>
      <c r="F14" s="14">
        <v>2007</v>
      </c>
      <c r="G14" s="15" t="s">
        <v>119</v>
      </c>
      <c r="H14" s="15">
        <v>960</v>
      </c>
      <c r="I14" s="18">
        <v>10329.6</v>
      </c>
    </row>
    <row r="15" spans="2:9" ht="31.5" x14ac:dyDescent="0.25">
      <c r="B15" s="16">
        <v>12</v>
      </c>
      <c r="C15" s="52" t="s">
        <v>129</v>
      </c>
      <c r="D15" s="13" t="s">
        <v>11</v>
      </c>
      <c r="E15" s="22">
        <v>15</v>
      </c>
      <c r="F15" s="14">
        <v>2007</v>
      </c>
      <c r="G15" s="15" t="s">
        <v>119</v>
      </c>
      <c r="H15" s="15">
        <v>450</v>
      </c>
      <c r="I15" s="18">
        <v>4842</v>
      </c>
    </row>
    <row r="16" spans="2:9" ht="63" x14ac:dyDescent="0.25">
      <c r="B16" s="16">
        <v>13</v>
      </c>
      <c r="C16" s="52" t="s">
        <v>130</v>
      </c>
      <c r="D16" s="13" t="s">
        <v>11</v>
      </c>
      <c r="E16" s="22">
        <v>12</v>
      </c>
      <c r="F16" s="14">
        <v>2007</v>
      </c>
      <c r="G16" s="15" t="s">
        <v>119</v>
      </c>
      <c r="H16" s="15">
        <v>1200</v>
      </c>
      <c r="I16" s="18">
        <v>12912</v>
      </c>
    </row>
    <row r="17" spans="2:9" ht="25.5" x14ac:dyDescent="0.25">
      <c r="B17" s="16">
        <v>14</v>
      </c>
      <c r="C17" s="52" t="s">
        <v>131</v>
      </c>
      <c r="D17" s="13" t="s">
        <v>11</v>
      </c>
      <c r="E17" s="22">
        <v>6</v>
      </c>
      <c r="F17" s="14">
        <v>2007</v>
      </c>
      <c r="G17" s="15" t="s">
        <v>31</v>
      </c>
      <c r="H17" s="15">
        <v>96</v>
      </c>
      <c r="I17" s="18">
        <v>1032.96</v>
      </c>
    </row>
    <row r="18" spans="2:9" ht="25.5" x14ac:dyDescent="0.25">
      <c r="B18" s="16">
        <v>15</v>
      </c>
      <c r="C18" s="52" t="s">
        <v>132</v>
      </c>
      <c r="D18" s="13" t="s">
        <v>11</v>
      </c>
      <c r="E18" s="22">
        <v>15</v>
      </c>
      <c r="F18" s="14">
        <v>2007</v>
      </c>
      <c r="G18" s="15" t="s">
        <v>106</v>
      </c>
      <c r="H18" s="15">
        <v>200</v>
      </c>
      <c r="I18" s="18">
        <v>2152</v>
      </c>
    </row>
    <row r="19" spans="2:9" ht="25.5" x14ac:dyDescent="0.25">
      <c r="B19" s="16">
        <v>16</v>
      </c>
      <c r="C19" s="52" t="s">
        <v>133</v>
      </c>
      <c r="D19" s="13" t="s">
        <v>11</v>
      </c>
      <c r="E19" s="22">
        <v>5</v>
      </c>
      <c r="F19" s="14">
        <v>2007</v>
      </c>
      <c r="G19" s="15" t="s">
        <v>106</v>
      </c>
      <c r="H19" s="15">
        <v>225</v>
      </c>
      <c r="I19" s="18">
        <v>2421</v>
      </c>
    </row>
    <row r="20" spans="2:9" ht="47.25" x14ac:dyDescent="0.25">
      <c r="B20" s="16">
        <v>17</v>
      </c>
      <c r="C20" s="52" t="s">
        <v>134</v>
      </c>
      <c r="D20" s="13" t="s">
        <v>11</v>
      </c>
      <c r="E20" s="22">
        <v>3.8</v>
      </c>
      <c r="F20" s="14">
        <v>2007</v>
      </c>
      <c r="G20" s="15" t="s">
        <v>12</v>
      </c>
      <c r="H20" s="15">
        <v>96</v>
      </c>
      <c r="I20" s="18">
        <v>1032.96</v>
      </c>
    </row>
    <row r="21" spans="2:9" ht="31.5" x14ac:dyDescent="0.25">
      <c r="B21" s="16">
        <v>18</v>
      </c>
      <c r="C21" s="52" t="s">
        <v>135</v>
      </c>
      <c r="D21" s="13" t="s">
        <v>11</v>
      </c>
      <c r="E21" s="22">
        <v>3.8</v>
      </c>
      <c r="F21" s="14">
        <v>2007</v>
      </c>
      <c r="G21" s="15" t="s">
        <v>12</v>
      </c>
      <c r="H21" s="15">
        <v>144</v>
      </c>
      <c r="I21" s="18">
        <v>1549.44</v>
      </c>
    </row>
    <row r="22" spans="2:9" ht="63" x14ac:dyDescent="0.25">
      <c r="B22" s="16">
        <v>19</v>
      </c>
      <c r="C22" s="52" t="s">
        <v>136</v>
      </c>
      <c r="D22" s="13" t="s">
        <v>11</v>
      </c>
      <c r="E22" s="22">
        <v>3.8</v>
      </c>
      <c r="F22" s="14">
        <v>2007</v>
      </c>
      <c r="G22" s="15" t="s">
        <v>12</v>
      </c>
      <c r="H22" s="15">
        <v>150</v>
      </c>
      <c r="I22" s="18">
        <v>1614</v>
      </c>
    </row>
    <row r="23" spans="2:9" ht="47.25" x14ac:dyDescent="0.25">
      <c r="B23" s="16">
        <v>20</v>
      </c>
      <c r="C23" s="52" t="s">
        <v>137</v>
      </c>
      <c r="D23" s="13" t="s">
        <v>11</v>
      </c>
      <c r="E23" s="22">
        <v>3.8</v>
      </c>
      <c r="F23" s="14">
        <v>2007</v>
      </c>
      <c r="G23" s="15" t="s">
        <v>12</v>
      </c>
      <c r="H23" s="69">
        <v>24.5</v>
      </c>
      <c r="I23" s="18">
        <v>263.62</v>
      </c>
    </row>
    <row r="24" spans="2:9" ht="25.5" x14ac:dyDescent="0.25">
      <c r="B24" s="16">
        <v>21</v>
      </c>
      <c r="C24" s="52" t="s">
        <v>138</v>
      </c>
      <c r="D24" s="13" t="s">
        <v>11</v>
      </c>
      <c r="E24" s="22">
        <v>3.8</v>
      </c>
      <c r="F24" s="14">
        <v>2007</v>
      </c>
      <c r="G24" s="15" t="s">
        <v>12</v>
      </c>
      <c r="H24" s="15">
        <v>300</v>
      </c>
      <c r="I24" s="18">
        <v>3228</v>
      </c>
    </row>
    <row r="25" spans="2:9" ht="31.5" x14ac:dyDescent="0.25">
      <c r="B25" s="16">
        <v>22</v>
      </c>
      <c r="C25" s="52" t="s">
        <v>97</v>
      </c>
      <c r="D25" s="13" t="s">
        <v>11</v>
      </c>
      <c r="E25" s="22">
        <v>3.8</v>
      </c>
      <c r="F25" s="14">
        <v>2007</v>
      </c>
      <c r="G25" s="15" t="s">
        <v>12</v>
      </c>
      <c r="H25" s="15">
        <v>200</v>
      </c>
      <c r="I25" s="18">
        <v>2152</v>
      </c>
    </row>
    <row r="26" spans="2:9" ht="47.25" x14ac:dyDescent="0.25">
      <c r="B26" s="16">
        <v>23</v>
      </c>
      <c r="C26" s="52" t="s">
        <v>139</v>
      </c>
      <c r="D26" s="13" t="s">
        <v>11</v>
      </c>
      <c r="E26" s="22">
        <v>3.5</v>
      </c>
      <c r="F26" s="14">
        <v>2007</v>
      </c>
      <c r="G26" s="15" t="s">
        <v>12</v>
      </c>
      <c r="H26" s="15">
        <v>9</v>
      </c>
      <c r="I26" s="18">
        <v>96.84</v>
      </c>
    </row>
    <row r="27" spans="2:9" ht="78.75" x14ac:dyDescent="0.25">
      <c r="B27" s="16">
        <v>24</v>
      </c>
      <c r="C27" s="52" t="s">
        <v>140</v>
      </c>
      <c r="D27" s="13" t="s">
        <v>11</v>
      </c>
      <c r="E27" s="22">
        <v>3.5</v>
      </c>
      <c r="F27" s="14">
        <v>2007</v>
      </c>
      <c r="G27" s="15" t="s">
        <v>12</v>
      </c>
      <c r="H27" s="15">
        <v>32</v>
      </c>
      <c r="I27" s="18">
        <v>344.32</v>
      </c>
    </row>
    <row r="28" spans="2:9" ht="25.5" x14ac:dyDescent="0.25">
      <c r="B28" s="16">
        <v>25</v>
      </c>
      <c r="C28" s="1" t="s">
        <v>141</v>
      </c>
      <c r="D28" s="13" t="s">
        <v>11</v>
      </c>
      <c r="E28" s="22">
        <v>6</v>
      </c>
      <c r="F28" s="14">
        <v>2007</v>
      </c>
      <c r="G28" s="15" t="s">
        <v>106</v>
      </c>
      <c r="H28" s="15">
        <v>32</v>
      </c>
      <c r="I28" s="18">
        <v>344.32</v>
      </c>
    </row>
    <row r="29" spans="2:9" ht="25.5" x14ac:dyDescent="0.25">
      <c r="B29" s="16">
        <v>26</v>
      </c>
      <c r="C29" s="1" t="s">
        <v>69</v>
      </c>
      <c r="D29" s="13" t="s">
        <v>11</v>
      </c>
      <c r="E29" s="22"/>
      <c r="F29" s="14">
        <v>2007</v>
      </c>
      <c r="G29" s="15" t="s">
        <v>142</v>
      </c>
      <c r="H29" s="15">
        <v>16655</v>
      </c>
      <c r="I29" s="18">
        <v>179207.8</v>
      </c>
    </row>
    <row r="30" spans="2:9" ht="25.5" x14ac:dyDescent="0.25">
      <c r="B30" s="16">
        <v>27</v>
      </c>
      <c r="C30" s="1" t="s">
        <v>77</v>
      </c>
      <c r="D30" s="13" t="s">
        <v>11</v>
      </c>
      <c r="E30" s="14"/>
      <c r="F30" s="14">
        <v>2007</v>
      </c>
      <c r="G30" s="15" t="s">
        <v>143</v>
      </c>
      <c r="H30" s="15">
        <v>2200</v>
      </c>
      <c r="I30" s="70">
        <v>23672</v>
      </c>
    </row>
    <row r="31" spans="2:9" ht="25.5" x14ac:dyDescent="0.25">
      <c r="B31" s="16">
        <v>28</v>
      </c>
      <c r="C31" s="1" t="s">
        <v>80</v>
      </c>
      <c r="D31" s="13" t="s">
        <v>11</v>
      </c>
      <c r="E31" s="14">
        <v>2</v>
      </c>
      <c r="F31" s="14">
        <v>2007</v>
      </c>
      <c r="G31" s="15" t="s">
        <v>81</v>
      </c>
      <c r="H31" s="15">
        <v>1350</v>
      </c>
      <c r="I31" s="70">
        <v>14526</v>
      </c>
    </row>
    <row r="32" spans="2:9" ht="26.25" thickBot="1" x14ac:dyDescent="0.3">
      <c r="B32" s="55">
        <v>29</v>
      </c>
      <c r="C32" s="26" t="s">
        <v>82</v>
      </c>
      <c r="D32" s="27" t="s">
        <v>11</v>
      </c>
      <c r="E32" s="39"/>
      <c r="F32" s="39">
        <v>2007</v>
      </c>
      <c r="G32" s="29" t="s">
        <v>144</v>
      </c>
      <c r="H32" s="29">
        <v>2400</v>
      </c>
      <c r="I32" s="71">
        <v>25824</v>
      </c>
    </row>
    <row r="33" spans="2:9" x14ac:dyDescent="0.25">
      <c r="B33" s="72"/>
      <c r="C33" s="73"/>
      <c r="D33" s="74"/>
      <c r="E33" s="74"/>
      <c r="F33" s="74"/>
      <c r="G33" s="75"/>
      <c r="H33" s="76"/>
      <c r="I33" s="76">
        <v>445071.26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Y65"/>
  <sheetViews>
    <sheetView topLeftCell="A57" workbookViewId="0">
      <selection activeCell="B4" sqref="B4:V58"/>
    </sheetView>
  </sheetViews>
  <sheetFormatPr defaultRowHeight="15" x14ac:dyDescent="0.25"/>
  <cols>
    <col min="2" max="2" width="6.7109375" style="64" customWidth="1"/>
    <col min="3" max="3" width="12.42578125" style="86" customWidth="1"/>
    <col min="4" max="4" width="40" style="84" bestFit="1" customWidth="1"/>
    <col min="5" max="5" width="40.85546875" style="86" customWidth="1"/>
    <col min="6" max="6" width="20.85546875" hidden="1" customWidth="1"/>
    <col min="7" max="7" width="10" hidden="1" customWidth="1"/>
    <col min="8" max="8" width="8.28515625" customWidth="1"/>
    <col min="9" max="9" width="8.7109375" customWidth="1"/>
    <col min="10" max="10" width="12.42578125" hidden="1" customWidth="1"/>
    <col min="11" max="11" width="11.42578125" hidden="1" customWidth="1"/>
    <col min="12" max="12" width="10.7109375" customWidth="1"/>
    <col min="13" max="13" width="12" hidden="1" customWidth="1"/>
    <col min="14" max="14" width="9.140625" hidden="1" customWidth="1"/>
    <col min="15" max="15" width="13.140625" hidden="1" customWidth="1"/>
    <col min="16" max="16" width="11.85546875" customWidth="1"/>
    <col min="17" max="17" width="12.5703125" hidden="1" customWidth="1"/>
    <col min="18" max="18" width="15.85546875" customWidth="1"/>
    <col min="19" max="19" width="17.7109375" hidden="1" customWidth="1"/>
    <col min="20" max="20" width="16.140625" hidden="1" customWidth="1"/>
    <col min="21" max="21" width="14.28515625" hidden="1" customWidth="1"/>
    <col min="22" max="22" width="14.85546875" customWidth="1"/>
    <col min="23" max="25" width="0" hidden="1" customWidth="1"/>
  </cols>
  <sheetData>
    <row r="3" spans="2:25" x14ac:dyDescent="0.25">
      <c r="B3" s="152" t="s">
        <v>192</v>
      </c>
      <c r="C3" s="152"/>
      <c r="D3" s="152"/>
      <c r="E3" s="152"/>
      <c r="F3" s="152"/>
      <c r="G3" s="152"/>
      <c r="H3" s="152"/>
      <c r="I3" s="152"/>
      <c r="J3" s="152"/>
      <c r="K3" s="152"/>
      <c r="L3" s="152"/>
      <c r="M3" s="152"/>
      <c r="N3" s="152"/>
      <c r="O3" s="152"/>
      <c r="P3" s="152"/>
      <c r="Q3" s="152"/>
      <c r="R3" s="152"/>
      <c r="S3" s="152"/>
      <c r="T3" s="152"/>
      <c r="U3" s="152"/>
      <c r="V3" s="152"/>
      <c r="W3" s="152"/>
      <c r="X3" s="152"/>
      <c r="Y3" s="152"/>
    </row>
    <row r="4" spans="2:25" ht="54.75" customHeight="1" x14ac:dyDescent="0.25">
      <c r="B4" s="126" t="s">
        <v>145</v>
      </c>
      <c r="C4" s="126" t="s">
        <v>146</v>
      </c>
      <c r="D4" s="127" t="s">
        <v>147</v>
      </c>
      <c r="E4" s="126" t="s">
        <v>148</v>
      </c>
      <c r="F4" s="126" t="s">
        <v>149</v>
      </c>
      <c r="G4" s="126" t="s">
        <v>174</v>
      </c>
      <c r="H4" s="126" t="s">
        <v>197</v>
      </c>
      <c r="I4" s="126" t="s">
        <v>173</v>
      </c>
      <c r="J4" s="126" t="s">
        <v>150</v>
      </c>
      <c r="K4" s="126" t="s">
        <v>151</v>
      </c>
      <c r="L4" s="126" t="s">
        <v>172</v>
      </c>
      <c r="M4" s="126" t="s">
        <v>171</v>
      </c>
      <c r="N4" s="126" t="s">
        <v>152</v>
      </c>
      <c r="O4" s="126" t="s">
        <v>153</v>
      </c>
      <c r="P4" s="126" t="s">
        <v>170</v>
      </c>
      <c r="Q4" s="126" t="s">
        <v>169</v>
      </c>
      <c r="R4" s="126" t="s">
        <v>168</v>
      </c>
      <c r="S4" s="126" t="s">
        <v>167</v>
      </c>
      <c r="T4" s="126" t="s">
        <v>166</v>
      </c>
      <c r="U4" s="126" t="s">
        <v>164</v>
      </c>
      <c r="V4" s="126" t="s">
        <v>165</v>
      </c>
      <c r="W4" s="77" t="s">
        <v>154</v>
      </c>
      <c r="X4" s="63" t="s">
        <v>155</v>
      </c>
      <c r="Y4" s="63" t="s">
        <v>156</v>
      </c>
    </row>
    <row r="5" spans="2:25" x14ac:dyDescent="0.25">
      <c r="B5" s="153">
        <v>1</v>
      </c>
      <c r="C5" s="85" t="s">
        <v>11</v>
      </c>
      <c r="D5" s="137" t="s">
        <v>10</v>
      </c>
      <c r="E5" s="154" t="s">
        <v>12</v>
      </c>
      <c r="F5" s="78" t="s">
        <v>157</v>
      </c>
      <c r="G5" s="138">
        <v>252</v>
      </c>
      <c r="H5" s="154">
        <f>G5*10.76</f>
        <v>2711.52</v>
      </c>
      <c r="I5" s="14">
        <v>5</v>
      </c>
      <c r="J5" s="137">
        <v>2004</v>
      </c>
      <c r="K5" s="149">
        <v>2024</v>
      </c>
      <c r="L5" s="149">
        <f t="shared" ref="L5:L57" si="0">K5-J5</f>
        <v>20</v>
      </c>
      <c r="M5" s="78">
        <v>60</v>
      </c>
      <c r="N5" s="78">
        <v>0.05</v>
      </c>
      <c r="O5" s="79">
        <f>(1-N5)/M5</f>
        <v>1.5833333333333331E-2</v>
      </c>
      <c r="P5" s="175">
        <v>1200</v>
      </c>
      <c r="Q5" s="175">
        <f>P5*10.7639</f>
        <v>12916.68</v>
      </c>
      <c r="R5" s="175">
        <f>Q5*G5</f>
        <v>3255003.36</v>
      </c>
      <c r="S5" s="175">
        <f>R5*O5*L5</f>
        <v>1030751.0639999998</v>
      </c>
      <c r="T5" s="175">
        <f>MAX(R5-S5,0)</f>
        <v>2224252.2960000001</v>
      </c>
      <c r="U5" s="175">
        <v>0</v>
      </c>
      <c r="V5" s="175">
        <f>IF(T5&gt;N5*R5,T5*(1+U5),R5*N5)</f>
        <v>2224252.2960000001</v>
      </c>
      <c r="W5" s="80">
        <v>800</v>
      </c>
      <c r="X5" s="81">
        <v>0.99</v>
      </c>
      <c r="Y5" s="82">
        <f>(W5*X5*G5)</f>
        <v>199584</v>
      </c>
    </row>
    <row r="6" spans="2:25" x14ac:dyDescent="0.25">
      <c r="B6" s="153"/>
      <c r="C6" s="85" t="s">
        <v>13</v>
      </c>
      <c r="D6" s="137"/>
      <c r="E6" s="155"/>
      <c r="F6" s="78" t="s">
        <v>157</v>
      </c>
      <c r="G6" s="138"/>
      <c r="H6" s="155"/>
      <c r="I6" s="14">
        <v>3.5</v>
      </c>
      <c r="J6" s="137"/>
      <c r="K6" s="150"/>
      <c r="L6" s="150"/>
      <c r="M6" s="78">
        <v>60</v>
      </c>
      <c r="N6" s="78">
        <v>0.05</v>
      </c>
      <c r="O6" s="79">
        <f>(1-N6)/M6</f>
        <v>1.5833333333333331E-2</v>
      </c>
      <c r="P6" s="176"/>
      <c r="Q6" s="176"/>
      <c r="R6" s="176"/>
      <c r="S6" s="176"/>
      <c r="T6" s="176"/>
      <c r="U6" s="176"/>
      <c r="V6" s="176"/>
      <c r="W6" s="80">
        <v>800</v>
      </c>
      <c r="X6" s="81">
        <v>0.99</v>
      </c>
      <c r="Y6" s="82" t="e">
        <f>W6*#REF!</f>
        <v>#REF!</v>
      </c>
    </row>
    <row r="7" spans="2:25" x14ac:dyDescent="0.25">
      <c r="B7" s="88">
        <v>2</v>
      </c>
      <c r="C7" s="85" t="s">
        <v>11</v>
      </c>
      <c r="D7" s="20" t="s">
        <v>14</v>
      </c>
      <c r="E7" s="17" t="s">
        <v>12</v>
      </c>
      <c r="F7" s="78" t="s">
        <v>157</v>
      </c>
      <c r="G7" s="17">
        <v>40</v>
      </c>
      <c r="H7" s="17">
        <f>G7*10.76</f>
        <v>430.4</v>
      </c>
      <c r="I7" s="14">
        <v>3</v>
      </c>
      <c r="J7" s="14">
        <v>2004</v>
      </c>
      <c r="K7" s="78">
        <v>2024</v>
      </c>
      <c r="L7" s="78">
        <f t="shared" si="0"/>
        <v>20</v>
      </c>
      <c r="M7" s="78">
        <v>60</v>
      </c>
      <c r="N7" s="78">
        <v>0.05</v>
      </c>
      <c r="O7" s="79">
        <f>(1-N7)/M7</f>
        <v>1.5833333333333331E-2</v>
      </c>
      <c r="P7" s="177">
        <v>1100</v>
      </c>
      <c r="Q7" s="177">
        <f>P7*10.7639</f>
        <v>11840.289999999999</v>
      </c>
      <c r="R7" s="177">
        <f>Q7*G7</f>
        <v>473611.6</v>
      </c>
      <c r="S7" s="177">
        <f>R7*O7*L7</f>
        <v>149977.00666666665</v>
      </c>
      <c r="T7" s="177">
        <f>MAX(R7-S7,0)</f>
        <v>323634.59333333332</v>
      </c>
      <c r="U7" s="177">
        <v>0</v>
      </c>
      <c r="V7" s="177">
        <f>IF(T7&gt;N7*R7,T7*(1+U7),R7*N7)</f>
        <v>323634.59333333332</v>
      </c>
      <c r="W7" s="80">
        <v>800</v>
      </c>
      <c r="X7" s="81"/>
      <c r="Y7" s="82" t="e">
        <f>W7*#REF!</f>
        <v>#REF!</v>
      </c>
    </row>
    <row r="8" spans="2:25" x14ac:dyDescent="0.25">
      <c r="B8" s="89">
        <v>3</v>
      </c>
      <c r="C8" s="85" t="s">
        <v>11</v>
      </c>
      <c r="D8" s="20" t="s">
        <v>15</v>
      </c>
      <c r="E8" s="17" t="s">
        <v>16</v>
      </c>
      <c r="F8" s="78" t="s">
        <v>157</v>
      </c>
      <c r="G8" s="17">
        <v>13</v>
      </c>
      <c r="H8" s="17">
        <f t="shared" ref="H8:H9" si="1">G8*10.76</f>
        <v>139.88</v>
      </c>
      <c r="I8" s="20">
        <v>3</v>
      </c>
      <c r="J8" s="20">
        <v>2004</v>
      </c>
      <c r="K8" s="78">
        <v>2024</v>
      </c>
      <c r="L8" s="78">
        <f t="shared" si="0"/>
        <v>20</v>
      </c>
      <c r="M8" s="78">
        <v>40</v>
      </c>
      <c r="N8" s="78">
        <v>0.05</v>
      </c>
      <c r="O8" s="79">
        <f>(1-N8)/M8</f>
        <v>2.375E-2</v>
      </c>
      <c r="P8" s="177">
        <v>700</v>
      </c>
      <c r="Q8" s="177">
        <f>P8*10.7639</f>
        <v>7534.73</v>
      </c>
      <c r="R8" s="177">
        <f>Q8*G8</f>
        <v>97951.489999999991</v>
      </c>
      <c r="S8" s="177">
        <f>R8*O8*L8</f>
        <v>46526.957749999994</v>
      </c>
      <c r="T8" s="177">
        <f>MAX(R8-S8,0)</f>
        <v>51424.532249999997</v>
      </c>
      <c r="U8" s="177">
        <v>0</v>
      </c>
      <c r="V8" s="177">
        <f>IF(T8&gt;N8*R8,T8*(1+U8),R8*N8)</f>
        <v>51424.532249999997</v>
      </c>
      <c r="W8" s="80">
        <v>800</v>
      </c>
      <c r="X8" s="81"/>
      <c r="Y8" s="82" t="e">
        <f>W8*#REF!</f>
        <v>#REF!</v>
      </c>
    </row>
    <row r="9" spans="2:25" x14ac:dyDescent="0.25">
      <c r="B9" s="88">
        <v>4</v>
      </c>
      <c r="C9" s="85" t="s">
        <v>11</v>
      </c>
      <c r="D9" s="20" t="s">
        <v>17</v>
      </c>
      <c r="E9" s="17" t="s">
        <v>12</v>
      </c>
      <c r="F9" s="78" t="s">
        <v>157</v>
      </c>
      <c r="G9" s="17">
        <v>54</v>
      </c>
      <c r="H9" s="17">
        <f t="shared" si="1"/>
        <v>581.04</v>
      </c>
      <c r="I9" s="14">
        <v>3.2</v>
      </c>
      <c r="J9" s="14">
        <v>2004</v>
      </c>
      <c r="K9" s="78">
        <v>2024</v>
      </c>
      <c r="L9" s="78">
        <f t="shared" si="0"/>
        <v>20</v>
      </c>
      <c r="M9" s="78">
        <v>60</v>
      </c>
      <c r="N9" s="78">
        <v>0.05</v>
      </c>
      <c r="O9" s="79">
        <f t="shared" ref="O9:O37" si="2">(1-N9)/M9</f>
        <v>1.5833333333333331E-2</v>
      </c>
      <c r="P9" s="177">
        <v>1100</v>
      </c>
      <c r="Q9" s="177">
        <f t="shared" ref="Q9:Q19" si="3">P9*10.7639</f>
        <v>11840.289999999999</v>
      </c>
      <c r="R9" s="177">
        <f>Q9*G9</f>
        <v>639375.65999999992</v>
      </c>
      <c r="S9" s="177">
        <f t="shared" ref="S9:S19" si="4">R9*O9*L9</f>
        <v>202468.95899999997</v>
      </c>
      <c r="T9" s="177">
        <f t="shared" ref="T9:T19" si="5">MAX(R9-S9,0)</f>
        <v>436906.70099999994</v>
      </c>
      <c r="U9" s="177">
        <v>0</v>
      </c>
      <c r="V9" s="177">
        <f t="shared" ref="V9:V19" si="6">IF(T9&gt;N9*R9,T9*(1+U9),R9*N9)</f>
        <v>436906.70099999994</v>
      </c>
      <c r="W9" s="80">
        <v>800</v>
      </c>
      <c r="X9" s="81"/>
      <c r="Y9" s="82" t="e">
        <f>W9*#REF!</f>
        <v>#REF!</v>
      </c>
    </row>
    <row r="10" spans="2:25" x14ac:dyDescent="0.25">
      <c r="B10" s="88">
        <v>5</v>
      </c>
      <c r="C10" s="85" t="s">
        <v>11</v>
      </c>
      <c r="D10" s="20" t="s">
        <v>18</v>
      </c>
      <c r="E10" s="17" t="s">
        <v>20</v>
      </c>
      <c r="F10" s="78" t="s">
        <v>157</v>
      </c>
      <c r="G10" s="21">
        <v>2197.1999999999998</v>
      </c>
      <c r="H10" s="17">
        <f>G10*10.76</f>
        <v>23641.871999999999</v>
      </c>
      <c r="I10" s="14">
        <v>22</v>
      </c>
      <c r="J10" s="14">
        <v>2004</v>
      </c>
      <c r="K10" s="78">
        <v>2024</v>
      </c>
      <c r="L10" s="78">
        <f>K10-J10</f>
        <v>20</v>
      </c>
      <c r="M10" s="78">
        <v>40</v>
      </c>
      <c r="N10" s="78">
        <v>0.05</v>
      </c>
      <c r="O10" s="79">
        <f t="shared" si="2"/>
        <v>2.375E-2</v>
      </c>
      <c r="P10" s="177">
        <v>1300</v>
      </c>
      <c r="Q10" s="177">
        <f t="shared" si="3"/>
        <v>13993.07</v>
      </c>
      <c r="R10" s="177">
        <f>Q10*G10</f>
        <v>30745573.403999995</v>
      </c>
      <c r="S10" s="177">
        <f t="shared" si="4"/>
        <v>14604147.366899997</v>
      </c>
      <c r="T10" s="177">
        <f t="shared" si="5"/>
        <v>16141426.037099998</v>
      </c>
      <c r="U10" s="177">
        <v>0</v>
      </c>
      <c r="V10" s="177">
        <f t="shared" si="6"/>
        <v>16141426.037099998</v>
      </c>
    </row>
    <row r="11" spans="2:25" x14ac:dyDescent="0.25">
      <c r="B11" s="153">
        <v>6</v>
      </c>
      <c r="C11" s="85" t="s">
        <v>11</v>
      </c>
      <c r="D11" s="137" t="s">
        <v>21</v>
      </c>
      <c r="E11" s="154" t="s">
        <v>12</v>
      </c>
      <c r="F11" s="78" t="s">
        <v>157</v>
      </c>
      <c r="G11" s="138">
        <v>1685</v>
      </c>
      <c r="H11" s="154">
        <f t="shared" ref="H11" si="7">G11*10.76</f>
        <v>18130.599999999999</v>
      </c>
      <c r="I11" s="14">
        <v>4.75</v>
      </c>
      <c r="J11" s="137">
        <v>2004</v>
      </c>
      <c r="K11" s="149">
        <v>2024</v>
      </c>
      <c r="L11" s="149">
        <f t="shared" si="0"/>
        <v>20</v>
      </c>
      <c r="M11" s="78">
        <v>60</v>
      </c>
      <c r="N11" s="78">
        <v>0.05</v>
      </c>
      <c r="O11" s="79">
        <f t="shared" si="2"/>
        <v>1.5833333333333331E-2</v>
      </c>
      <c r="P11" s="175">
        <v>1200</v>
      </c>
      <c r="Q11" s="175">
        <f t="shared" si="3"/>
        <v>12916.68</v>
      </c>
      <c r="R11" s="175">
        <f>Q11*G11</f>
        <v>21764605.800000001</v>
      </c>
      <c r="S11" s="175">
        <f t="shared" si="4"/>
        <v>6892125.169999999</v>
      </c>
      <c r="T11" s="175">
        <f t="shared" si="5"/>
        <v>14872480.630000003</v>
      </c>
      <c r="U11" s="175">
        <v>0</v>
      </c>
      <c r="V11" s="175">
        <f t="shared" si="6"/>
        <v>14872480.630000003</v>
      </c>
    </row>
    <row r="12" spans="2:25" x14ac:dyDescent="0.25">
      <c r="B12" s="153"/>
      <c r="C12" s="85" t="s">
        <v>23</v>
      </c>
      <c r="D12" s="137"/>
      <c r="E12" s="156"/>
      <c r="F12" s="78" t="s">
        <v>157</v>
      </c>
      <c r="G12" s="138"/>
      <c r="H12" s="156"/>
      <c r="I12" s="14">
        <v>4.5</v>
      </c>
      <c r="J12" s="137"/>
      <c r="K12" s="151"/>
      <c r="L12" s="151"/>
      <c r="M12" s="78">
        <v>60</v>
      </c>
      <c r="N12" s="78">
        <v>0.05</v>
      </c>
      <c r="O12" s="79">
        <f t="shared" si="2"/>
        <v>1.5833333333333331E-2</v>
      </c>
      <c r="P12" s="178"/>
      <c r="Q12" s="178"/>
      <c r="R12" s="178"/>
      <c r="S12" s="178"/>
      <c r="T12" s="178"/>
      <c r="U12" s="178"/>
      <c r="V12" s="178"/>
    </row>
    <row r="13" spans="2:25" x14ac:dyDescent="0.25">
      <c r="B13" s="153"/>
      <c r="C13" s="85" t="s">
        <v>23</v>
      </c>
      <c r="D13" s="137"/>
      <c r="E13" s="155"/>
      <c r="F13" s="78" t="s">
        <v>157</v>
      </c>
      <c r="G13" s="138"/>
      <c r="H13" s="155"/>
      <c r="I13" s="14">
        <v>10.5</v>
      </c>
      <c r="J13" s="137"/>
      <c r="K13" s="150"/>
      <c r="L13" s="150"/>
      <c r="M13" s="78">
        <v>60</v>
      </c>
      <c r="N13" s="78">
        <v>0.05</v>
      </c>
      <c r="O13" s="79">
        <f t="shared" si="2"/>
        <v>1.5833333333333331E-2</v>
      </c>
      <c r="P13" s="176"/>
      <c r="Q13" s="176"/>
      <c r="R13" s="176"/>
      <c r="S13" s="176"/>
      <c r="T13" s="176"/>
      <c r="U13" s="176"/>
      <c r="V13" s="176"/>
    </row>
    <row r="14" spans="2:25" x14ac:dyDescent="0.25">
      <c r="B14" s="89">
        <v>7</v>
      </c>
      <c r="C14" s="85" t="s">
        <v>25</v>
      </c>
      <c r="D14" s="53" t="s">
        <v>24</v>
      </c>
      <c r="E14" s="17" t="s">
        <v>12</v>
      </c>
      <c r="F14" s="78" t="s">
        <v>157</v>
      </c>
      <c r="G14" s="23">
        <v>1400</v>
      </c>
      <c r="H14" s="23">
        <f>G14*10.76</f>
        <v>15064</v>
      </c>
      <c r="I14" s="22">
        <v>7</v>
      </c>
      <c r="J14" s="22">
        <v>2004</v>
      </c>
      <c r="K14" s="78">
        <v>2024</v>
      </c>
      <c r="L14" s="78">
        <f t="shared" si="0"/>
        <v>20</v>
      </c>
      <c r="M14" s="78">
        <v>60</v>
      </c>
      <c r="N14" s="78">
        <v>0.05</v>
      </c>
      <c r="O14" s="79">
        <f t="shared" si="2"/>
        <v>1.5833333333333331E-2</v>
      </c>
      <c r="P14" s="177">
        <v>1400</v>
      </c>
      <c r="Q14" s="177">
        <f t="shared" si="3"/>
        <v>15069.46</v>
      </c>
      <c r="R14" s="177">
        <f t="shared" ref="R14:R38" si="8">Q14*G14</f>
        <v>21097244</v>
      </c>
      <c r="S14" s="177">
        <f t="shared" si="4"/>
        <v>6680793.9333333317</v>
      </c>
      <c r="T14" s="177">
        <f t="shared" si="5"/>
        <v>14416450.066666668</v>
      </c>
      <c r="U14" s="177">
        <v>0</v>
      </c>
      <c r="V14" s="177">
        <f t="shared" si="6"/>
        <v>14416450.066666668</v>
      </c>
    </row>
    <row r="15" spans="2:25" x14ac:dyDescent="0.25">
      <c r="B15" s="89">
        <v>8</v>
      </c>
      <c r="C15" s="85" t="s">
        <v>25</v>
      </c>
      <c r="D15" s="53" t="s">
        <v>26</v>
      </c>
      <c r="E15" s="17" t="s">
        <v>12</v>
      </c>
      <c r="F15" s="78" t="s">
        <v>157</v>
      </c>
      <c r="G15" s="17">
        <v>224</v>
      </c>
      <c r="H15" s="23">
        <f t="shared" ref="H15:H57" si="9">G15*10.76</f>
        <v>2410.2399999999998</v>
      </c>
      <c r="I15" s="22">
        <v>7.6</v>
      </c>
      <c r="J15" s="22">
        <v>2004</v>
      </c>
      <c r="K15" s="78">
        <v>2024</v>
      </c>
      <c r="L15" s="78">
        <f t="shared" si="0"/>
        <v>20</v>
      </c>
      <c r="M15" s="78">
        <v>60</v>
      </c>
      <c r="N15" s="78">
        <v>0.05</v>
      </c>
      <c r="O15" s="79">
        <f t="shared" si="2"/>
        <v>1.5833333333333331E-2</v>
      </c>
      <c r="P15" s="177">
        <v>1200</v>
      </c>
      <c r="Q15" s="177">
        <f t="shared" si="3"/>
        <v>12916.68</v>
      </c>
      <c r="R15" s="177">
        <f t="shared" si="8"/>
        <v>2893336.3200000003</v>
      </c>
      <c r="S15" s="177">
        <f t="shared" si="4"/>
        <v>916223.16800000006</v>
      </c>
      <c r="T15" s="177">
        <f t="shared" si="5"/>
        <v>1977113.1520000002</v>
      </c>
      <c r="U15" s="177">
        <v>0</v>
      </c>
      <c r="V15" s="177">
        <f t="shared" si="6"/>
        <v>1977113.1520000002</v>
      </c>
    </row>
    <row r="16" spans="2:25" x14ac:dyDescent="0.25">
      <c r="B16" s="89">
        <v>9</v>
      </c>
      <c r="C16" s="85" t="s">
        <v>25</v>
      </c>
      <c r="D16" s="53" t="s">
        <v>27</v>
      </c>
      <c r="E16" s="17" t="s">
        <v>12</v>
      </c>
      <c r="F16" s="78" t="s">
        <v>157</v>
      </c>
      <c r="G16" s="17">
        <v>31.5</v>
      </c>
      <c r="H16" s="23">
        <f t="shared" si="9"/>
        <v>338.94</v>
      </c>
      <c r="I16" s="22">
        <v>7.6</v>
      </c>
      <c r="J16" s="22">
        <v>2004</v>
      </c>
      <c r="K16" s="78">
        <v>2024</v>
      </c>
      <c r="L16" s="78">
        <f t="shared" si="0"/>
        <v>20</v>
      </c>
      <c r="M16" s="78">
        <v>60</v>
      </c>
      <c r="N16" s="78">
        <v>0.05</v>
      </c>
      <c r="O16" s="79">
        <f t="shared" si="2"/>
        <v>1.5833333333333331E-2</v>
      </c>
      <c r="P16" s="177">
        <v>1200</v>
      </c>
      <c r="Q16" s="177">
        <f t="shared" si="3"/>
        <v>12916.68</v>
      </c>
      <c r="R16" s="177">
        <f t="shared" si="8"/>
        <v>406875.42</v>
      </c>
      <c r="S16" s="177">
        <f t="shared" si="4"/>
        <v>128843.88299999997</v>
      </c>
      <c r="T16" s="177">
        <f t="shared" si="5"/>
        <v>278031.53700000001</v>
      </c>
      <c r="U16" s="177">
        <v>0</v>
      </c>
      <c r="V16" s="177">
        <f t="shared" si="6"/>
        <v>278031.53700000001</v>
      </c>
    </row>
    <row r="17" spans="2:22" x14ac:dyDescent="0.25">
      <c r="B17" s="89">
        <v>10</v>
      </c>
      <c r="C17" s="85" t="s">
        <v>25</v>
      </c>
      <c r="D17" s="53" t="s">
        <v>28</v>
      </c>
      <c r="E17" s="17" t="s">
        <v>12</v>
      </c>
      <c r="F17" s="78" t="s">
        <v>157</v>
      </c>
      <c r="G17" s="17">
        <v>638</v>
      </c>
      <c r="H17" s="23">
        <f t="shared" si="9"/>
        <v>6864.88</v>
      </c>
      <c r="I17" s="22">
        <v>7.6</v>
      </c>
      <c r="J17" s="22">
        <v>2004</v>
      </c>
      <c r="K17" s="78">
        <v>2024</v>
      </c>
      <c r="L17" s="78">
        <f t="shared" si="0"/>
        <v>20</v>
      </c>
      <c r="M17" s="78">
        <v>60</v>
      </c>
      <c r="N17" s="78">
        <v>0.05</v>
      </c>
      <c r="O17" s="79">
        <f t="shared" si="2"/>
        <v>1.5833333333333331E-2</v>
      </c>
      <c r="P17" s="177">
        <v>1200</v>
      </c>
      <c r="Q17" s="177">
        <f t="shared" si="3"/>
        <v>12916.68</v>
      </c>
      <c r="R17" s="177">
        <f t="shared" si="8"/>
        <v>8240841.8399999999</v>
      </c>
      <c r="S17" s="177">
        <f t="shared" si="4"/>
        <v>2609599.9159999993</v>
      </c>
      <c r="T17" s="177">
        <f t="shared" si="5"/>
        <v>5631241.9240000006</v>
      </c>
      <c r="U17" s="177">
        <v>0</v>
      </c>
      <c r="V17" s="177">
        <f t="shared" si="6"/>
        <v>5631241.9240000006</v>
      </c>
    </row>
    <row r="18" spans="2:22" x14ac:dyDescent="0.25">
      <c r="B18" s="89">
        <v>11</v>
      </c>
      <c r="C18" s="85" t="s">
        <v>25</v>
      </c>
      <c r="D18" s="53" t="s">
        <v>29</v>
      </c>
      <c r="E18" s="17" t="s">
        <v>16</v>
      </c>
      <c r="F18" s="78" t="s">
        <v>157</v>
      </c>
      <c r="G18" s="17">
        <v>1440</v>
      </c>
      <c r="H18" s="23">
        <f t="shared" si="9"/>
        <v>15494.4</v>
      </c>
      <c r="I18" s="22">
        <v>7.6</v>
      </c>
      <c r="J18" s="22">
        <v>2004</v>
      </c>
      <c r="K18" s="78">
        <v>2024</v>
      </c>
      <c r="L18" s="78">
        <f t="shared" si="0"/>
        <v>20</v>
      </c>
      <c r="M18" s="78">
        <v>40</v>
      </c>
      <c r="N18" s="78">
        <v>0.05</v>
      </c>
      <c r="O18" s="79">
        <f t="shared" si="2"/>
        <v>2.375E-2</v>
      </c>
      <c r="P18" s="177">
        <v>800</v>
      </c>
      <c r="Q18" s="177">
        <f t="shared" si="3"/>
        <v>8611.119999999999</v>
      </c>
      <c r="R18" s="177">
        <f t="shared" si="8"/>
        <v>12400012.799999999</v>
      </c>
      <c r="S18" s="177">
        <f t="shared" si="4"/>
        <v>5890006.0800000001</v>
      </c>
      <c r="T18" s="177">
        <f t="shared" si="5"/>
        <v>6510006.7199999988</v>
      </c>
      <c r="U18" s="177">
        <v>0</v>
      </c>
      <c r="V18" s="177">
        <f t="shared" si="6"/>
        <v>6510006.7199999988</v>
      </c>
    </row>
    <row r="19" spans="2:22" x14ac:dyDescent="0.25">
      <c r="B19" s="89">
        <v>12</v>
      </c>
      <c r="C19" s="85" t="s">
        <v>11</v>
      </c>
      <c r="D19" s="53" t="s">
        <v>30</v>
      </c>
      <c r="E19" s="17" t="s">
        <v>31</v>
      </c>
      <c r="F19" s="78" t="s">
        <v>157</v>
      </c>
      <c r="G19" s="17">
        <v>7200</v>
      </c>
      <c r="H19" s="23">
        <f t="shared" si="9"/>
        <v>77472</v>
      </c>
      <c r="I19" s="22">
        <v>12</v>
      </c>
      <c r="J19" s="22">
        <v>2004</v>
      </c>
      <c r="K19" s="78">
        <v>2024</v>
      </c>
      <c r="L19" s="78">
        <f t="shared" si="0"/>
        <v>20</v>
      </c>
      <c r="M19" s="78">
        <v>40</v>
      </c>
      <c r="N19" s="78">
        <v>0.05</v>
      </c>
      <c r="O19" s="79">
        <f t="shared" si="2"/>
        <v>2.375E-2</v>
      </c>
      <c r="P19" s="177">
        <v>1000</v>
      </c>
      <c r="Q19" s="177">
        <f t="shared" si="3"/>
        <v>10763.9</v>
      </c>
      <c r="R19" s="177">
        <f t="shared" si="8"/>
        <v>77500080</v>
      </c>
      <c r="S19" s="177">
        <f t="shared" si="4"/>
        <v>36812538</v>
      </c>
      <c r="T19" s="177">
        <f t="shared" si="5"/>
        <v>40687542</v>
      </c>
      <c r="U19" s="177">
        <v>0</v>
      </c>
      <c r="V19" s="177">
        <f t="shared" si="6"/>
        <v>40687542</v>
      </c>
    </row>
    <row r="20" spans="2:22" x14ac:dyDescent="0.25">
      <c r="B20" s="89">
        <v>13</v>
      </c>
      <c r="C20" s="85" t="s">
        <v>11</v>
      </c>
      <c r="D20" s="53" t="s">
        <v>32</v>
      </c>
      <c r="E20" s="17" t="s">
        <v>31</v>
      </c>
      <c r="F20" s="78" t="s">
        <v>157</v>
      </c>
      <c r="G20" s="17">
        <v>8000</v>
      </c>
      <c r="H20" s="23">
        <f t="shared" si="9"/>
        <v>86080</v>
      </c>
      <c r="I20" s="22">
        <v>10</v>
      </c>
      <c r="J20" s="22">
        <v>2006</v>
      </c>
      <c r="K20" s="78">
        <v>2024</v>
      </c>
      <c r="L20" s="78">
        <f t="shared" si="0"/>
        <v>18</v>
      </c>
      <c r="M20" s="78">
        <v>40</v>
      </c>
      <c r="N20" s="78">
        <v>0.05</v>
      </c>
      <c r="O20" s="79">
        <f t="shared" si="2"/>
        <v>2.375E-2</v>
      </c>
      <c r="P20" s="177">
        <v>1000</v>
      </c>
      <c r="Q20" s="177">
        <f>P20*10.7639</f>
        <v>10763.9</v>
      </c>
      <c r="R20" s="177">
        <f t="shared" si="8"/>
        <v>86111200</v>
      </c>
      <c r="S20" s="177">
        <f>R20*O20*L20</f>
        <v>36812538</v>
      </c>
      <c r="T20" s="177">
        <f>MAX(R20-S20,0)</f>
        <v>49298662</v>
      </c>
      <c r="U20" s="177">
        <v>0</v>
      </c>
      <c r="V20" s="177">
        <f>IF(T20&gt;N20*R20,T20*(1+U20),R20*N20)</f>
        <v>49298662</v>
      </c>
    </row>
    <row r="21" spans="2:22" x14ac:dyDescent="0.25">
      <c r="B21" s="89">
        <v>14</v>
      </c>
      <c r="C21" s="85" t="s">
        <v>11</v>
      </c>
      <c r="D21" s="53" t="s">
        <v>33</v>
      </c>
      <c r="E21" s="17" t="s">
        <v>12</v>
      </c>
      <c r="F21" s="78" t="s">
        <v>157</v>
      </c>
      <c r="G21" s="17">
        <v>140</v>
      </c>
      <c r="H21" s="23">
        <f t="shared" si="9"/>
        <v>1506.3999999999999</v>
      </c>
      <c r="I21" s="22">
        <v>3.5</v>
      </c>
      <c r="J21" s="22">
        <v>2004</v>
      </c>
      <c r="K21" s="78">
        <v>2024</v>
      </c>
      <c r="L21" s="78">
        <f t="shared" si="0"/>
        <v>20</v>
      </c>
      <c r="M21" s="78">
        <v>60</v>
      </c>
      <c r="N21" s="78">
        <v>0.05</v>
      </c>
      <c r="O21" s="79">
        <f t="shared" si="2"/>
        <v>1.5833333333333331E-2</v>
      </c>
      <c r="P21" s="177">
        <v>1200</v>
      </c>
      <c r="Q21" s="177">
        <f t="shared" ref="Q21:Q57" si="10">P21*10.7639</f>
        <v>12916.68</v>
      </c>
      <c r="R21" s="177">
        <f t="shared" si="8"/>
        <v>1808335.2</v>
      </c>
      <c r="S21" s="177">
        <f t="shared" ref="S21:S57" si="11">R21*O21*L21</f>
        <v>572639.47999999986</v>
      </c>
      <c r="T21" s="177">
        <f t="shared" ref="T21:T57" si="12">MAX(R21-S21,0)</f>
        <v>1235695.7200000002</v>
      </c>
      <c r="U21" s="177">
        <v>0</v>
      </c>
      <c r="V21" s="177">
        <f t="shared" ref="V21:V37" si="13">IF(T21&gt;N21*R21,T21*(1+U21),R21*N21)</f>
        <v>1235695.7200000002</v>
      </c>
    </row>
    <row r="22" spans="2:22" x14ac:dyDescent="0.25">
      <c r="B22" s="89">
        <v>15</v>
      </c>
      <c r="C22" s="85" t="s">
        <v>25</v>
      </c>
      <c r="D22" s="53" t="s">
        <v>34</v>
      </c>
      <c r="E22" s="17" t="s">
        <v>12</v>
      </c>
      <c r="F22" s="78" t="s">
        <v>157</v>
      </c>
      <c r="G22" s="17">
        <v>1400</v>
      </c>
      <c r="H22" s="23">
        <f t="shared" si="9"/>
        <v>15064</v>
      </c>
      <c r="I22" s="22">
        <v>7.6</v>
      </c>
      <c r="J22" s="22">
        <v>2004</v>
      </c>
      <c r="K22" s="78">
        <v>2024</v>
      </c>
      <c r="L22" s="78">
        <f t="shared" si="0"/>
        <v>20</v>
      </c>
      <c r="M22" s="78">
        <v>60</v>
      </c>
      <c r="N22" s="78">
        <v>0.05</v>
      </c>
      <c r="O22" s="79">
        <f t="shared" si="2"/>
        <v>1.5833333333333331E-2</v>
      </c>
      <c r="P22" s="177">
        <v>1300</v>
      </c>
      <c r="Q22" s="177">
        <f t="shared" si="10"/>
        <v>13993.07</v>
      </c>
      <c r="R22" s="177">
        <f t="shared" si="8"/>
        <v>19590298</v>
      </c>
      <c r="S22" s="177">
        <f t="shared" si="11"/>
        <v>6203594.3666666653</v>
      </c>
      <c r="T22" s="177">
        <f t="shared" si="12"/>
        <v>13386703.633333335</v>
      </c>
      <c r="U22" s="177">
        <v>0</v>
      </c>
      <c r="V22" s="177">
        <f t="shared" si="13"/>
        <v>13386703.633333335</v>
      </c>
    </row>
    <row r="23" spans="2:22" x14ac:dyDescent="0.25">
      <c r="B23" s="89">
        <v>16</v>
      </c>
      <c r="C23" s="85" t="s">
        <v>11</v>
      </c>
      <c r="D23" s="53" t="s">
        <v>35</v>
      </c>
      <c r="E23" s="17" t="s">
        <v>12</v>
      </c>
      <c r="F23" s="78" t="s">
        <v>157</v>
      </c>
      <c r="G23" s="17">
        <v>792</v>
      </c>
      <c r="H23" s="23">
        <f t="shared" si="9"/>
        <v>8521.92</v>
      </c>
      <c r="I23" s="22">
        <v>3.5</v>
      </c>
      <c r="J23" s="22">
        <v>2004</v>
      </c>
      <c r="K23" s="78">
        <v>2024</v>
      </c>
      <c r="L23" s="78">
        <f t="shared" si="0"/>
        <v>20</v>
      </c>
      <c r="M23" s="78">
        <v>60</v>
      </c>
      <c r="N23" s="78">
        <v>0.05</v>
      </c>
      <c r="O23" s="79">
        <f t="shared" si="2"/>
        <v>1.5833333333333331E-2</v>
      </c>
      <c r="P23" s="177">
        <v>1400</v>
      </c>
      <c r="Q23" s="177">
        <f t="shared" si="10"/>
        <v>15069.46</v>
      </c>
      <c r="R23" s="177">
        <f t="shared" si="8"/>
        <v>11935012.319999998</v>
      </c>
      <c r="S23" s="177">
        <f t="shared" si="11"/>
        <v>3779420.567999999</v>
      </c>
      <c r="T23" s="177">
        <f t="shared" si="12"/>
        <v>8155591.7519999994</v>
      </c>
      <c r="U23" s="177">
        <v>0</v>
      </c>
      <c r="V23" s="177">
        <f t="shared" si="13"/>
        <v>8155591.7519999994</v>
      </c>
    </row>
    <row r="24" spans="2:22" x14ac:dyDescent="0.25">
      <c r="B24" s="89">
        <v>17</v>
      </c>
      <c r="C24" s="85" t="s">
        <v>11</v>
      </c>
      <c r="D24" s="53" t="s">
        <v>36</v>
      </c>
      <c r="E24" s="17" t="s">
        <v>12</v>
      </c>
      <c r="F24" s="78" t="s">
        <v>157</v>
      </c>
      <c r="G24" s="17">
        <v>460</v>
      </c>
      <c r="H24" s="23">
        <f t="shared" si="9"/>
        <v>4949.5999999999995</v>
      </c>
      <c r="I24" s="22">
        <v>3.8</v>
      </c>
      <c r="J24" s="22">
        <v>2004</v>
      </c>
      <c r="K24" s="78">
        <v>2024</v>
      </c>
      <c r="L24" s="78">
        <f t="shared" si="0"/>
        <v>20</v>
      </c>
      <c r="M24" s="78">
        <v>60</v>
      </c>
      <c r="N24" s="78">
        <v>0.05</v>
      </c>
      <c r="O24" s="79">
        <f t="shared" si="2"/>
        <v>1.5833333333333331E-2</v>
      </c>
      <c r="P24" s="177">
        <v>1300</v>
      </c>
      <c r="Q24" s="177">
        <f t="shared" si="10"/>
        <v>13993.07</v>
      </c>
      <c r="R24" s="177">
        <f t="shared" si="8"/>
        <v>6436812.2000000002</v>
      </c>
      <c r="S24" s="177">
        <f t="shared" si="11"/>
        <v>2038323.8633333331</v>
      </c>
      <c r="T24" s="177">
        <f t="shared" si="12"/>
        <v>4398488.3366666669</v>
      </c>
      <c r="U24" s="177">
        <v>0</v>
      </c>
      <c r="V24" s="177">
        <f t="shared" si="13"/>
        <v>4398488.3366666669</v>
      </c>
    </row>
    <row r="25" spans="2:22" x14ac:dyDescent="0.25">
      <c r="B25" s="89">
        <v>18</v>
      </c>
      <c r="C25" s="85" t="s">
        <v>11</v>
      </c>
      <c r="D25" s="53" t="s">
        <v>37</v>
      </c>
      <c r="E25" s="17" t="s">
        <v>12</v>
      </c>
      <c r="F25" s="78" t="s">
        <v>157</v>
      </c>
      <c r="G25" s="17">
        <v>2400</v>
      </c>
      <c r="H25" s="23">
        <f t="shared" si="9"/>
        <v>25824</v>
      </c>
      <c r="I25" s="22">
        <v>3.8</v>
      </c>
      <c r="J25" s="22">
        <v>2004</v>
      </c>
      <c r="K25" s="78">
        <v>2024</v>
      </c>
      <c r="L25" s="78">
        <f t="shared" si="0"/>
        <v>20</v>
      </c>
      <c r="M25" s="78">
        <v>60</v>
      </c>
      <c r="N25" s="78">
        <v>0.05</v>
      </c>
      <c r="O25" s="79">
        <f t="shared" si="2"/>
        <v>1.5833333333333331E-2</v>
      </c>
      <c r="P25" s="177">
        <v>1300</v>
      </c>
      <c r="Q25" s="177">
        <f t="shared" si="10"/>
        <v>13993.07</v>
      </c>
      <c r="R25" s="177">
        <f t="shared" si="8"/>
        <v>33583368</v>
      </c>
      <c r="S25" s="177">
        <f t="shared" si="11"/>
        <v>10634733.199999999</v>
      </c>
      <c r="T25" s="177">
        <f t="shared" si="12"/>
        <v>22948634.800000001</v>
      </c>
      <c r="U25" s="177">
        <v>0</v>
      </c>
      <c r="V25" s="177">
        <f t="shared" si="13"/>
        <v>22948634.800000001</v>
      </c>
    </row>
    <row r="26" spans="2:22" x14ac:dyDescent="0.25">
      <c r="B26" s="89">
        <v>19</v>
      </c>
      <c r="C26" s="85" t="s">
        <v>11</v>
      </c>
      <c r="D26" s="53" t="s">
        <v>38</v>
      </c>
      <c r="E26" s="17" t="s">
        <v>12</v>
      </c>
      <c r="F26" s="78" t="s">
        <v>157</v>
      </c>
      <c r="G26" s="17">
        <v>3600</v>
      </c>
      <c r="H26" s="23">
        <f t="shared" si="9"/>
        <v>38736</v>
      </c>
      <c r="I26" s="22">
        <v>3.8</v>
      </c>
      <c r="J26" s="22">
        <v>2004</v>
      </c>
      <c r="K26" s="78">
        <v>2024</v>
      </c>
      <c r="L26" s="78">
        <f>K26-J26</f>
        <v>20</v>
      </c>
      <c r="M26" s="78">
        <v>60</v>
      </c>
      <c r="N26" s="78">
        <v>0.05</v>
      </c>
      <c r="O26" s="79">
        <f t="shared" si="2"/>
        <v>1.5833333333333331E-2</v>
      </c>
      <c r="P26" s="177">
        <v>1300</v>
      </c>
      <c r="Q26" s="177">
        <f t="shared" si="10"/>
        <v>13993.07</v>
      </c>
      <c r="R26" s="177">
        <f t="shared" si="8"/>
        <v>50375052</v>
      </c>
      <c r="S26" s="177">
        <f t="shared" si="11"/>
        <v>15952099.799999997</v>
      </c>
      <c r="T26" s="177">
        <f t="shared" si="12"/>
        <v>34422952.200000003</v>
      </c>
      <c r="U26" s="177">
        <v>0</v>
      </c>
      <c r="V26" s="177">
        <f t="shared" si="13"/>
        <v>34422952.200000003</v>
      </c>
    </row>
    <row r="27" spans="2:22" x14ac:dyDescent="0.25">
      <c r="B27" s="89">
        <v>20</v>
      </c>
      <c r="C27" s="85" t="s">
        <v>40</v>
      </c>
      <c r="D27" s="53" t="s">
        <v>39</v>
      </c>
      <c r="E27" s="17" t="s">
        <v>12</v>
      </c>
      <c r="F27" s="78" t="s">
        <v>157</v>
      </c>
      <c r="G27" s="17">
        <v>3600</v>
      </c>
      <c r="H27" s="23">
        <f t="shared" si="9"/>
        <v>38736</v>
      </c>
      <c r="I27" s="22">
        <v>10.199999999999999</v>
      </c>
      <c r="J27" s="22">
        <v>2004</v>
      </c>
      <c r="K27" s="78">
        <v>2024</v>
      </c>
      <c r="L27" s="78">
        <f t="shared" si="0"/>
        <v>20</v>
      </c>
      <c r="M27" s="78">
        <v>60</v>
      </c>
      <c r="N27" s="78">
        <v>0.05</v>
      </c>
      <c r="O27" s="79">
        <f t="shared" si="2"/>
        <v>1.5833333333333331E-2</v>
      </c>
      <c r="P27" s="177">
        <v>1300</v>
      </c>
      <c r="Q27" s="177">
        <f t="shared" si="10"/>
        <v>13993.07</v>
      </c>
      <c r="R27" s="177">
        <f t="shared" si="8"/>
        <v>50375052</v>
      </c>
      <c r="S27" s="177">
        <f t="shared" si="11"/>
        <v>15952099.799999997</v>
      </c>
      <c r="T27" s="177">
        <f t="shared" si="12"/>
        <v>34422952.200000003</v>
      </c>
      <c r="U27" s="177">
        <v>0</v>
      </c>
      <c r="V27" s="177">
        <f t="shared" si="13"/>
        <v>34422952.200000003</v>
      </c>
    </row>
    <row r="28" spans="2:22" x14ac:dyDescent="0.25">
      <c r="B28" s="89">
        <v>21</v>
      </c>
      <c r="C28" s="85" t="s">
        <v>42</v>
      </c>
      <c r="D28" s="53" t="s">
        <v>41</v>
      </c>
      <c r="E28" s="17" t="s">
        <v>12</v>
      </c>
      <c r="F28" s="78" t="s">
        <v>157</v>
      </c>
      <c r="G28" s="17">
        <v>4104</v>
      </c>
      <c r="H28" s="23">
        <f t="shared" si="9"/>
        <v>44159.040000000001</v>
      </c>
      <c r="I28" s="22">
        <v>15</v>
      </c>
      <c r="J28" s="22">
        <v>2004</v>
      </c>
      <c r="K28" s="78">
        <v>2024</v>
      </c>
      <c r="L28" s="78">
        <f t="shared" si="0"/>
        <v>20</v>
      </c>
      <c r="M28" s="78">
        <v>60</v>
      </c>
      <c r="N28" s="78">
        <v>0.05</v>
      </c>
      <c r="O28" s="79">
        <f t="shared" si="2"/>
        <v>1.5833333333333331E-2</v>
      </c>
      <c r="P28" s="177">
        <v>1300</v>
      </c>
      <c r="Q28" s="177">
        <f t="shared" si="10"/>
        <v>13993.07</v>
      </c>
      <c r="R28" s="177">
        <f t="shared" si="8"/>
        <v>57427559.280000001</v>
      </c>
      <c r="S28" s="177">
        <f t="shared" si="11"/>
        <v>18185393.771999996</v>
      </c>
      <c r="T28" s="177">
        <f t="shared" si="12"/>
        <v>39242165.508000001</v>
      </c>
      <c r="U28" s="177">
        <v>0</v>
      </c>
      <c r="V28" s="177">
        <f t="shared" si="13"/>
        <v>39242165.508000001</v>
      </c>
    </row>
    <row r="29" spans="2:22" x14ac:dyDescent="0.25">
      <c r="B29" s="89">
        <v>22</v>
      </c>
      <c r="C29" s="85" t="s">
        <v>11</v>
      </c>
      <c r="D29" s="53" t="s">
        <v>43</v>
      </c>
      <c r="E29" s="17" t="s">
        <v>12</v>
      </c>
      <c r="F29" s="78" t="s">
        <v>157</v>
      </c>
      <c r="G29" s="17">
        <v>357</v>
      </c>
      <c r="H29" s="23">
        <f t="shared" si="9"/>
        <v>3841.3199999999997</v>
      </c>
      <c r="I29" s="22">
        <v>3.8</v>
      </c>
      <c r="J29" s="22">
        <v>2005</v>
      </c>
      <c r="K29" s="78">
        <v>2024</v>
      </c>
      <c r="L29" s="78">
        <f t="shared" si="0"/>
        <v>19</v>
      </c>
      <c r="M29" s="78">
        <v>60</v>
      </c>
      <c r="N29" s="78">
        <v>0.05</v>
      </c>
      <c r="O29" s="79">
        <f t="shared" si="2"/>
        <v>1.5833333333333331E-2</v>
      </c>
      <c r="P29" s="177">
        <v>1300</v>
      </c>
      <c r="Q29" s="177">
        <f t="shared" si="10"/>
        <v>13993.07</v>
      </c>
      <c r="R29" s="177">
        <f t="shared" si="8"/>
        <v>4995525.99</v>
      </c>
      <c r="S29" s="177">
        <f t="shared" si="11"/>
        <v>1502820.7353249998</v>
      </c>
      <c r="T29" s="177">
        <f t="shared" si="12"/>
        <v>3492705.2546750004</v>
      </c>
      <c r="U29" s="177">
        <v>0</v>
      </c>
      <c r="V29" s="177">
        <f t="shared" si="13"/>
        <v>3492705.2546750004</v>
      </c>
    </row>
    <row r="30" spans="2:22" x14ac:dyDescent="0.25">
      <c r="B30" s="89">
        <v>23</v>
      </c>
      <c r="C30" s="85" t="s">
        <v>11</v>
      </c>
      <c r="D30" s="53" t="s">
        <v>44</v>
      </c>
      <c r="E30" s="17" t="s">
        <v>12</v>
      </c>
      <c r="F30" s="78" t="s">
        <v>157</v>
      </c>
      <c r="G30" s="17">
        <v>135</v>
      </c>
      <c r="H30" s="23">
        <f t="shared" si="9"/>
        <v>1452.6</v>
      </c>
      <c r="I30" s="22">
        <v>3.8</v>
      </c>
      <c r="J30" s="22">
        <v>2005</v>
      </c>
      <c r="K30" s="78">
        <v>2024</v>
      </c>
      <c r="L30" s="78">
        <f t="shared" si="0"/>
        <v>19</v>
      </c>
      <c r="M30" s="78">
        <v>60</v>
      </c>
      <c r="N30" s="78">
        <v>0.05</v>
      </c>
      <c r="O30" s="79">
        <f t="shared" si="2"/>
        <v>1.5833333333333331E-2</v>
      </c>
      <c r="P30" s="177">
        <v>1300</v>
      </c>
      <c r="Q30" s="177">
        <f t="shared" si="10"/>
        <v>13993.07</v>
      </c>
      <c r="R30" s="177">
        <f t="shared" si="8"/>
        <v>1889064.45</v>
      </c>
      <c r="S30" s="177">
        <f t="shared" si="11"/>
        <v>568293.555375</v>
      </c>
      <c r="T30" s="177">
        <f t="shared" si="12"/>
        <v>1320770.894625</v>
      </c>
      <c r="U30" s="177">
        <v>0</v>
      </c>
      <c r="V30" s="177">
        <f t="shared" si="13"/>
        <v>1320770.894625</v>
      </c>
    </row>
    <row r="31" spans="2:22" x14ac:dyDescent="0.25">
      <c r="B31" s="89">
        <v>24</v>
      </c>
      <c r="C31" s="85" t="s">
        <v>11</v>
      </c>
      <c r="D31" s="53" t="s">
        <v>45</v>
      </c>
      <c r="E31" s="17" t="s">
        <v>12</v>
      </c>
      <c r="F31" s="78" t="s">
        <v>157</v>
      </c>
      <c r="G31" s="23">
        <v>90</v>
      </c>
      <c r="H31" s="23">
        <f t="shared" si="9"/>
        <v>968.4</v>
      </c>
      <c r="I31" s="22">
        <v>3.8</v>
      </c>
      <c r="J31" s="22">
        <v>2004</v>
      </c>
      <c r="K31" s="78">
        <v>2024</v>
      </c>
      <c r="L31" s="78">
        <f t="shared" si="0"/>
        <v>20</v>
      </c>
      <c r="M31" s="78">
        <v>60</v>
      </c>
      <c r="N31" s="78">
        <v>0.05</v>
      </c>
      <c r="O31" s="79">
        <f t="shared" si="2"/>
        <v>1.5833333333333331E-2</v>
      </c>
      <c r="P31" s="177">
        <v>1200</v>
      </c>
      <c r="Q31" s="177">
        <f t="shared" si="10"/>
        <v>12916.68</v>
      </c>
      <c r="R31" s="177">
        <f t="shared" si="8"/>
        <v>1162501.2</v>
      </c>
      <c r="S31" s="177">
        <f t="shared" si="11"/>
        <v>368125.37999999995</v>
      </c>
      <c r="T31" s="177">
        <f t="shared" si="12"/>
        <v>794375.82000000007</v>
      </c>
      <c r="U31" s="177">
        <v>0</v>
      </c>
      <c r="V31" s="177">
        <f t="shared" si="13"/>
        <v>794375.82000000007</v>
      </c>
    </row>
    <row r="32" spans="2:22" x14ac:dyDescent="0.25">
      <c r="B32" s="89">
        <v>25</v>
      </c>
      <c r="C32" s="85" t="s">
        <v>11</v>
      </c>
      <c r="D32" s="53" t="s">
        <v>46</v>
      </c>
      <c r="E32" s="17" t="s">
        <v>12</v>
      </c>
      <c r="F32" s="78" t="s">
        <v>157</v>
      </c>
      <c r="G32" s="17">
        <v>120</v>
      </c>
      <c r="H32" s="23">
        <f t="shared" si="9"/>
        <v>1291.2</v>
      </c>
      <c r="I32" s="22">
        <v>3.8</v>
      </c>
      <c r="J32" s="22">
        <v>2004</v>
      </c>
      <c r="K32" s="78">
        <v>2024</v>
      </c>
      <c r="L32" s="78">
        <f t="shared" si="0"/>
        <v>20</v>
      </c>
      <c r="M32" s="78">
        <v>60</v>
      </c>
      <c r="N32" s="78">
        <v>0.05</v>
      </c>
      <c r="O32" s="79">
        <f t="shared" si="2"/>
        <v>1.5833333333333331E-2</v>
      </c>
      <c r="P32" s="177">
        <v>1200</v>
      </c>
      <c r="Q32" s="177">
        <f t="shared" si="10"/>
        <v>12916.68</v>
      </c>
      <c r="R32" s="177">
        <f t="shared" si="8"/>
        <v>1550001.6</v>
      </c>
      <c r="S32" s="177">
        <f t="shared" si="11"/>
        <v>490833.83999999997</v>
      </c>
      <c r="T32" s="177">
        <f t="shared" si="12"/>
        <v>1059167.7600000002</v>
      </c>
      <c r="U32" s="177">
        <v>0</v>
      </c>
      <c r="V32" s="177">
        <f t="shared" si="13"/>
        <v>1059167.7600000002</v>
      </c>
    </row>
    <row r="33" spans="2:22" x14ac:dyDescent="0.25">
      <c r="B33" s="89">
        <v>26</v>
      </c>
      <c r="C33" s="85" t="s">
        <v>11</v>
      </c>
      <c r="D33" s="53" t="s">
        <v>47</v>
      </c>
      <c r="E33" s="17" t="s">
        <v>48</v>
      </c>
      <c r="F33" s="78" t="s">
        <v>157</v>
      </c>
      <c r="G33" s="17">
        <v>3465</v>
      </c>
      <c r="H33" s="23">
        <f t="shared" si="9"/>
        <v>37283.4</v>
      </c>
      <c r="I33" s="22">
        <v>19</v>
      </c>
      <c r="J33" s="22">
        <v>2004</v>
      </c>
      <c r="K33" s="78">
        <v>2024</v>
      </c>
      <c r="L33" s="78">
        <f t="shared" si="0"/>
        <v>20</v>
      </c>
      <c r="M33" s="78">
        <v>40</v>
      </c>
      <c r="N33" s="78">
        <v>0.05</v>
      </c>
      <c r="O33" s="79">
        <f t="shared" si="2"/>
        <v>2.375E-2</v>
      </c>
      <c r="P33" s="177">
        <v>1100</v>
      </c>
      <c r="Q33" s="177">
        <f t="shared" si="10"/>
        <v>11840.289999999999</v>
      </c>
      <c r="R33" s="177">
        <f t="shared" si="8"/>
        <v>41026604.849999994</v>
      </c>
      <c r="S33" s="177">
        <f t="shared" si="11"/>
        <v>19487637.303749997</v>
      </c>
      <c r="T33" s="177">
        <f t="shared" si="12"/>
        <v>21538967.546249997</v>
      </c>
      <c r="U33" s="177">
        <v>0</v>
      </c>
      <c r="V33" s="177">
        <f t="shared" si="13"/>
        <v>21538967.546249997</v>
      </c>
    </row>
    <row r="34" spans="2:22" x14ac:dyDescent="0.25">
      <c r="B34" s="89">
        <v>27</v>
      </c>
      <c r="C34" s="85" t="s">
        <v>11</v>
      </c>
      <c r="D34" s="53" t="s">
        <v>49</v>
      </c>
      <c r="E34" s="17" t="s">
        <v>48</v>
      </c>
      <c r="F34" s="78" t="s">
        <v>157</v>
      </c>
      <c r="G34" s="21">
        <v>4000</v>
      </c>
      <c r="H34" s="23">
        <f t="shared" si="9"/>
        <v>43040</v>
      </c>
      <c r="I34" s="22">
        <v>29.5</v>
      </c>
      <c r="J34" s="22">
        <v>2004</v>
      </c>
      <c r="K34" s="78">
        <v>2024</v>
      </c>
      <c r="L34" s="78">
        <f t="shared" si="0"/>
        <v>20</v>
      </c>
      <c r="M34" s="78">
        <v>40</v>
      </c>
      <c r="N34" s="78">
        <v>0.05</v>
      </c>
      <c r="O34" s="79">
        <f t="shared" si="2"/>
        <v>2.375E-2</v>
      </c>
      <c r="P34" s="177">
        <v>1200</v>
      </c>
      <c r="Q34" s="177">
        <f t="shared" si="10"/>
        <v>12916.68</v>
      </c>
      <c r="R34" s="177">
        <f t="shared" si="8"/>
        <v>51666720</v>
      </c>
      <c r="S34" s="177">
        <f t="shared" si="11"/>
        <v>24541692</v>
      </c>
      <c r="T34" s="177">
        <f t="shared" si="12"/>
        <v>27125028</v>
      </c>
      <c r="U34" s="177">
        <v>0</v>
      </c>
      <c r="V34" s="177">
        <f t="shared" si="13"/>
        <v>27125028</v>
      </c>
    </row>
    <row r="35" spans="2:22" x14ac:dyDescent="0.25">
      <c r="B35" s="89">
        <v>28</v>
      </c>
      <c r="C35" s="85" t="s">
        <v>11</v>
      </c>
      <c r="D35" s="53" t="s">
        <v>50</v>
      </c>
      <c r="E35" s="17" t="s">
        <v>48</v>
      </c>
      <c r="F35" s="78" t="s">
        <v>157</v>
      </c>
      <c r="G35" s="21">
        <v>1298</v>
      </c>
      <c r="H35" s="23">
        <f t="shared" si="9"/>
        <v>13966.48</v>
      </c>
      <c r="I35" s="22">
        <v>29.5</v>
      </c>
      <c r="J35" s="22">
        <v>2006</v>
      </c>
      <c r="K35" s="78">
        <v>2024</v>
      </c>
      <c r="L35" s="78">
        <f t="shared" si="0"/>
        <v>18</v>
      </c>
      <c r="M35" s="78">
        <v>40</v>
      </c>
      <c r="N35" s="78">
        <v>0.05</v>
      </c>
      <c r="O35" s="79">
        <f t="shared" si="2"/>
        <v>2.375E-2</v>
      </c>
      <c r="P35" s="177">
        <v>1200</v>
      </c>
      <c r="Q35" s="177">
        <f t="shared" si="10"/>
        <v>12916.68</v>
      </c>
      <c r="R35" s="177">
        <f t="shared" si="8"/>
        <v>16765850.640000001</v>
      </c>
      <c r="S35" s="177">
        <f t="shared" si="11"/>
        <v>7167401.1486000009</v>
      </c>
      <c r="T35" s="177">
        <f t="shared" si="12"/>
        <v>9598449.4913999997</v>
      </c>
      <c r="U35" s="177">
        <v>0</v>
      </c>
      <c r="V35" s="177">
        <f t="shared" si="13"/>
        <v>9598449.4913999997</v>
      </c>
    </row>
    <row r="36" spans="2:22" x14ac:dyDescent="0.25">
      <c r="B36" s="89">
        <v>29</v>
      </c>
      <c r="C36" s="85" t="s">
        <v>11</v>
      </c>
      <c r="D36" s="53" t="s">
        <v>51</v>
      </c>
      <c r="E36" s="17" t="s">
        <v>48</v>
      </c>
      <c r="F36" s="78" t="s">
        <v>157</v>
      </c>
      <c r="G36" s="17">
        <v>760</v>
      </c>
      <c r="H36" s="23">
        <f t="shared" si="9"/>
        <v>8177.5999999999995</v>
      </c>
      <c r="I36" s="22">
        <v>26</v>
      </c>
      <c r="J36" s="22">
        <v>2004</v>
      </c>
      <c r="K36" s="78">
        <v>2024</v>
      </c>
      <c r="L36" s="78">
        <f t="shared" si="0"/>
        <v>20</v>
      </c>
      <c r="M36" s="78">
        <v>40</v>
      </c>
      <c r="N36" s="78">
        <v>0.05</v>
      </c>
      <c r="O36" s="79">
        <f t="shared" si="2"/>
        <v>2.375E-2</v>
      </c>
      <c r="P36" s="177">
        <v>1200</v>
      </c>
      <c r="Q36" s="177">
        <f t="shared" si="10"/>
        <v>12916.68</v>
      </c>
      <c r="R36" s="177">
        <f t="shared" si="8"/>
        <v>9816676.8000000007</v>
      </c>
      <c r="S36" s="177">
        <f t="shared" si="11"/>
        <v>4662921.4800000004</v>
      </c>
      <c r="T36" s="177">
        <f t="shared" si="12"/>
        <v>5153755.32</v>
      </c>
      <c r="U36" s="177">
        <v>0</v>
      </c>
      <c r="V36" s="177">
        <f t="shared" si="13"/>
        <v>5153755.32</v>
      </c>
    </row>
    <row r="37" spans="2:22" x14ac:dyDescent="0.25">
      <c r="B37" s="89">
        <v>30</v>
      </c>
      <c r="C37" s="85" t="s">
        <v>11</v>
      </c>
      <c r="D37" s="53" t="s">
        <v>52</v>
      </c>
      <c r="E37" s="17" t="s">
        <v>48</v>
      </c>
      <c r="F37" s="78" t="s">
        <v>157</v>
      </c>
      <c r="G37" s="17">
        <v>462</v>
      </c>
      <c r="H37" s="23">
        <f t="shared" si="9"/>
        <v>4971.12</v>
      </c>
      <c r="I37" s="22">
        <v>26</v>
      </c>
      <c r="J37" s="22">
        <v>2006</v>
      </c>
      <c r="K37" s="78">
        <v>2024</v>
      </c>
      <c r="L37" s="78">
        <f t="shared" si="0"/>
        <v>18</v>
      </c>
      <c r="M37" s="78">
        <v>40</v>
      </c>
      <c r="N37" s="78">
        <v>0.05</v>
      </c>
      <c r="O37" s="79">
        <f t="shared" si="2"/>
        <v>2.375E-2</v>
      </c>
      <c r="P37" s="177">
        <v>1200</v>
      </c>
      <c r="Q37" s="177">
        <f t="shared" si="10"/>
        <v>12916.68</v>
      </c>
      <c r="R37" s="177">
        <f t="shared" si="8"/>
        <v>5967506.1600000001</v>
      </c>
      <c r="S37" s="177">
        <f t="shared" si="11"/>
        <v>2551108.8833999997</v>
      </c>
      <c r="T37" s="177">
        <f t="shared" si="12"/>
        <v>3416397.2766000004</v>
      </c>
      <c r="U37" s="177">
        <v>0</v>
      </c>
      <c r="V37" s="177">
        <f t="shared" si="13"/>
        <v>3416397.2766000004</v>
      </c>
    </row>
    <row r="38" spans="2:22" x14ac:dyDescent="0.25">
      <c r="B38" s="89">
        <v>31</v>
      </c>
      <c r="C38" s="85" t="s">
        <v>11</v>
      </c>
      <c r="D38" s="53" t="s">
        <v>53</v>
      </c>
      <c r="E38" s="17" t="s">
        <v>54</v>
      </c>
      <c r="F38" s="78" t="s">
        <v>157</v>
      </c>
      <c r="G38" s="24">
        <v>1056</v>
      </c>
      <c r="H38" s="23">
        <f t="shared" si="9"/>
        <v>11362.56</v>
      </c>
      <c r="I38" s="22">
        <v>10.6</v>
      </c>
      <c r="J38" s="22">
        <v>2004</v>
      </c>
      <c r="K38" s="78">
        <v>2024</v>
      </c>
      <c r="L38" s="78">
        <f t="shared" si="0"/>
        <v>20</v>
      </c>
      <c r="M38" s="78">
        <v>40</v>
      </c>
      <c r="N38" s="78">
        <v>0.05</v>
      </c>
      <c r="O38" s="79">
        <f>(1-N38)/M38</f>
        <v>2.375E-2</v>
      </c>
      <c r="P38" s="177">
        <v>700</v>
      </c>
      <c r="Q38" s="177">
        <f t="shared" si="10"/>
        <v>7534.73</v>
      </c>
      <c r="R38" s="177">
        <f t="shared" si="8"/>
        <v>7956674.8799999999</v>
      </c>
      <c r="S38" s="177">
        <f t="shared" si="11"/>
        <v>3779420.568</v>
      </c>
      <c r="T38" s="177">
        <f t="shared" si="12"/>
        <v>4177254.3119999999</v>
      </c>
      <c r="U38" s="177">
        <v>0</v>
      </c>
      <c r="V38" s="177">
        <f>IF(T38&gt;N38*R38,T38*(1+U38),R38*N38)</f>
        <v>4177254.3119999999</v>
      </c>
    </row>
    <row r="39" spans="2:22" x14ac:dyDescent="0.25">
      <c r="B39" s="89">
        <v>32</v>
      </c>
      <c r="C39" s="85" t="s">
        <v>11</v>
      </c>
      <c r="D39" s="53" t="s">
        <v>55</v>
      </c>
      <c r="E39" s="17" t="s">
        <v>16</v>
      </c>
      <c r="F39" s="78" t="s">
        <v>157</v>
      </c>
      <c r="G39" s="21">
        <v>422.5</v>
      </c>
      <c r="H39" s="23">
        <f t="shared" si="9"/>
        <v>4546.1000000000004</v>
      </c>
      <c r="I39" s="22">
        <v>3</v>
      </c>
      <c r="J39" s="22">
        <v>2004</v>
      </c>
      <c r="K39" s="78">
        <v>2024</v>
      </c>
      <c r="L39" s="78">
        <f t="shared" si="0"/>
        <v>20</v>
      </c>
      <c r="M39" s="78">
        <v>40</v>
      </c>
      <c r="N39" s="78">
        <v>0.05</v>
      </c>
      <c r="O39" s="79">
        <f t="shared" ref="O39:O57" si="14">(1-N39)/M39</f>
        <v>2.375E-2</v>
      </c>
      <c r="P39" s="177">
        <v>700</v>
      </c>
      <c r="Q39" s="177">
        <f t="shared" si="10"/>
        <v>7534.73</v>
      </c>
      <c r="R39" s="177">
        <f t="shared" ref="R39:R57" si="15">Q39*G39</f>
        <v>3183423.4249999998</v>
      </c>
      <c r="S39" s="177">
        <f t="shared" si="11"/>
        <v>1512126.1268749998</v>
      </c>
      <c r="T39" s="177">
        <f t="shared" si="12"/>
        <v>1671297.298125</v>
      </c>
      <c r="U39" s="177">
        <v>0</v>
      </c>
      <c r="V39" s="177">
        <f t="shared" ref="V39:V57" si="16">IF(T39&gt;N39*R39,T39*(1+U39),R39*N39)</f>
        <v>1671297.298125</v>
      </c>
    </row>
    <row r="40" spans="2:22" x14ac:dyDescent="0.25">
      <c r="B40" s="89">
        <v>33</v>
      </c>
      <c r="C40" s="85" t="s">
        <v>11</v>
      </c>
      <c r="D40" s="53" t="s">
        <v>56</v>
      </c>
      <c r="E40" s="17" t="s">
        <v>16</v>
      </c>
      <c r="F40" s="78" t="s">
        <v>157</v>
      </c>
      <c r="G40" s="21">
        <v>155</v>
      </c>
      <c r="H40" s="23">
        <f t="shared" si="9"/>
        <v>1667.8</v>
      </c>
      <c r="I40" s="22">
        <v>6</v>
      </c>
      <c r="J40" s="22">
        <v>2004</v>
      </c>
      <c r="K40" s="78">
        <v>2024</v>
      </c>
      <c r="L40" s="78">
        <f t="shared" si="0"/>
        <v>20</v>
      </c>
      <c r="M40" s="78">
        <v>40</v>
      </c>
      <c r="N40" s="78">
        <v>0.05</v>
      </c>
      <c r="O40" s="79">
        <f t="shared" si="14"/>
        <v>2.375E-2</v>
      </c>
      <c r="P40" s="177">
        <v>700</v>
      </c>
      <c r="Q40" s="177">
        <f t="shared" si="10"/>
        <v>7534.73</v>
      </c>
      <c r="R40" s="177">
        <f t="shared" si="15"/>
        <v>1167883.1499999999</v>
      </c>
      <c r="S40" s="177">
        <f t="shared" si="11"/>
        <v>554744.49624999997</v>
      </c>
      <c r="T40" s="177">
        <f t="shared" si="12"/>
        <v>613138.65374999994</v>
      </c>
      <c r="U40" s="177">
        <v>0</v>
      </c>
      <c r="V40" s="177">
        <f t="shared" si="16"/>
        <v>613138.65374999994</v>
      </c>
    </row>
    <row r="41" spans="2:22" x14ac:dyDescent="0.25">
      <c r="B41" s="89">
        <v>34</v>
      </c>
      <c r="C41" s="85" t="s">
        <v>11</v>
      </c>
      <c r="D41" s="53" t="s">
        <v>57</v>
      </c>
      <c r="E41" s="17" t="s">
        <v>16</v>
      </c>
      <c r="F41" s="78" t="s">
        <v>157</v>
      </c>
      <c r="G41" s="21">
        <v>300</v>
      </c>
      <c r="H41" s="23">
        <f t="shared" si="9"/>
        <v>3228</v>
      </c>
      <c r="I41" s="22">
        <v>8</v>
      </c>
      <c r="J41" s="22">
        <v>2004</v>
      </c>
      <c r="K41" s="78">
        <v>2024</v>
      </c>
      <c r="L41" s="78">
        <f t="shared" si="0"/>
        <v>20</v>
      </c>
      <c r="M41" s="78">
        <v>40</v>
      </c>
      <c r="N41" s="78">
        <v>0.05</v>
      </c>
      <c r="O41" s="79">
        <f t="shared" si="14"/>
        <v>2.375E-2</v>
      </c>
      <c r="P41" s="177">
        <v>700</v>
      </c>
      <c r="Q41" s="177">
        <f t="shared" si="10"/>
        <v>7534.73</v>
      </c>
      <c r="R41" s="177">
        <f t="shared" si="15"/>
        <v>2260419</v>
      </c>
      <c r="S41" s="177">
        <f t="shared" si="11"/>
        <v>1073699.0249999999</v>
      </c>
      <c r="T41" s="177">
        <f t="shared" si="12"/>
        <v>1186719.9750000001</v>
      </c>
      <c r="U41" s="177">
        <v>0</v>
      </c>
      <c r="V41" s="177">
        <f t="shared" si="16"/>
        <v>1186719.9750000001</v>
      </c>
    </row>
    <row r="42" spans="2:22" x14ac:dyDescent="0.25">
      <c r="B42" s="89">
        <v>35</v>
      </c>
      <c r="C42" s="85" t="s">
        <v>11</v>
      </c>
      <c r="D42" s="53" t="s">
        <v>58</v>
      </c>
      <c r="E42" s="17" t="s">
        <v>16</v>
      </c>
      <c r="F42" s="78" t="s">
        <v>157</v>
      </c>
      <c r="G42" s="21">
        <v>500</v>
      </c>
      <c r="H42" s="23">
        <f t="shared" si="9"/>
        <v>5380</v>
      </c>
      <c r="I42" s="22">
        <v>6</v>
      </c>
      <c r="J42" s="22">
        <v>2004</v>
      </c>
      <c r="K42" s="78">
        <v>2024</v>
      </c>
      <c r="L42" s="78">
        <f t="shared" si="0"/>
        <v>20</v>
      </c>
      <c r="M42" s="78">
        <v>40</v>
      </c>
      <c r="N42" s="78">
        <v>0.05</v>
      </c>
      <c r="O42" s="79">
        <f t="shared" si="14"/>
        <v>2.375E-2</v>
      </c>
      <c r="P42" s="177">
        <v>700</v>
      </c>
      <c r="Q42" s="177">
        <f t="shared" si="10"/>
        <v>7534.73</v>
      </c>
      <c r="R42" s="177">
        <f t="shared" si="15"/>
        <v>3767365</v>
      </c>
      <c r="S42" s="177">
        <f t="shared" si="11"/>
        <v>1789498.375</v>
      </c>
      <c r="T42" s="177">
        <f t="shared" si="12"/>
        <v>1977866.625</v>
      </c>
      <c r="U42" s="177">
        <v>0</v>
      </c>
      <c r="V42" s="177">
        <f t="shared" si="16"/>
        <v>1977866.625</v>
      </c>
    </row>
    <row r="43" spans="2:22" x14ac:dyDescent="0.25">
      <c r="B43" s="89">
        <v>36</v>
      </c>
      <c r="C43" s="85" t="s">
        <v>11</v>
      </c>
      <c r="D43" s="53" t="s">
        <v>59</v>
      </c>
      <c r="E43" s="17" t="s">
        <v>60</v>
      </c>
      <c r="F43" s="78" t="s">
        <v>157</v>
      </c>
      <c r="G43" s="21">
        <v>540</v>
      </c>
      <c r="H43" s="23">
        <f t="shared" si="9"/>
        <v>5810.4</v>
      </c>
      <c r="I43" s="22">
        <v>6</v>
      </c>
      <c r="J43" s="22">
        <v>2006</v>
      </c>
      <c r="K43" s="78">
        <v>2024</v>
      </c>
      <c r="L43" s="78">
        <f t="shared" si="0"/>
        <v>18</v>
      </c>
      <c r="M43" s="78">
        <v>40</v>
      </c>
      <c r="N43" s="78">
        <v>0.05</v>
      </c>
      <c r="O43" s="79">
        <f t="shared" si="14"/>
        <v>2.375E-2</v>
      </c>
      <c r="P43" s="177">
        <v>700</v>
      </c>
      <c r="Q43" s="177">
        <f t="shared" si="10"/>
        <v>7534.73</v>
      </c>
      <c r="R43" s="177">
        <f t="shared" si="15"/>
        <v>4068754.1999999997</v>
      </c>
      <c r="S43" s="177">
        <f t="shared" si="11"/>
        <v>1739392.4205</v>
      </c>
      <c r="T43" s="177">
        <f t="shared" si="12"/>
        <v>2329361.7794999997</v>
      </c>
      <c r="U43" s="177">
        <v>0</v>
      </c>
      <c r="V43" s="177">
        <f t="shared" si="16"/>
        <v>2329361.7794999997</v>
      </c>
    </row>
    <row r="44" spans="2:22" x14ac:dyDescent="0.25">
      <c r="B44" s="89">
        <v>37</v>
      </c>
      <c r="C44" s="85" t="s">
        <v>11</v>
      </c>
      <c r="D44" s="53" t="s">
        <v>61</v>
      </c>
      <c r="E44" s="17" t="s">
        <v>62</v>
      </c>
      <c r="F44" s="78" t="s">
        <v>157</v>
      </c>
      <c r="G44" s="17">
        <v>432</v>
      </c>
      <c r="H44" s="23">
        <f t="shared" si="9"/>
        <v>4648.32</v>
      </c>
      <c r="I44" s="22">
        <v>6</v>
      </c>
      <c r="J44" s="22">
        <v>2004</v>
      </c>
      <c r="K44" s="78">
        <v>2024</v>
      </c>
      <c r="L44" s="78">
        <f t="shared" si="0"/>
        <v>20</v>
      </c>
      <c r="M44" s="78">
        <v>40</v>
      </c>
      <c r="N44" s="78">
        <v>0.05</v>
      </c>
      <c r="O44" s="79">
        <f t="shared" si="14"/>
        <v>2.375E-2</v>
      </c>
      <c r="P44" s="177">
        <v>700</v>
      </c>
      <c r="Q44" s="177">
        <f t="shared" si="10"/>
        <v>7534.73</v>
      </c>
      <c r="R44" s="177">
        <f t="shared" si="15"/>
        <v>3255003.36</v>
      </c>
      <c r="S44" s="177">
        <f t="shared" si="11"/>
        <v>1546126.5959999999</v>
      </c>
      <c r="T44" s="177">
        <f t="shared" si="12"/>
        <v>1708876.764</v>
      </c>
      <c r="U44" s="177">
        <v>0</v>
      </c>
      <c r="V44" s="177">
        <f t="shared" si="16"/>
        <v>1708876.764</v>
      </c>
    </row>
    <row r="45" spans="2:22" x14ac:dyDescent="0.25">
      <c r="B45" s="89">
        <v>38</v>
      </c>
      <c r="C45" s="85" t="s">
        <v>11</v>
      </c>
      <c r="D45" s="53" t="s">
        <v>63</v>
      </c>
      <c r="E45" s="17" t="s">
        <v>16</v>
      </c>
      <c r="F45" s="78" t="s">
        <v>157</v>
      </c>
      <c r="G45" s="21">
        <v>600</v>
      </c>
      <c r="H45" s="23">
        <f t="shared" si="9"/>
        <v>6456</v>
      </c>
      <c r="I45" s="22">
        <v>4</v>
      </c>
      <c r="J45" s="22">
        <v>2004</v>
      </c>
      <c r="K45" s="78">
        <v>2024</v>
      </c>
      <c r="L45" s="78">
        <f t="shared" si="0"/>
        <v>20</v>
      </c>
      <c r="M45" s="78">
        <v>40</v>
      </c>
      <c r="N45" s="78">
        <v>0.05</v>
      </c>
      <c r="O45" s="79">
        <f t="shared" si="14"/>
        <v>2.375E-2</v>
      </c>
      <c r="P45" s="177">
        <v>700</v>
      </c>
      <c r="Q45" s="177">
        <f t="shared" si="10"/>
        <v>7534.73</v>
      </c>
      <c r="R45" s="177">
        <f t="shared" si="15"/>
        <v>4520838</v>
      </c>
      <c r="S45" s="177">
        <f t="shared" si="11"/>
        <v>2147398.0499999998</v>
      </c>
      <c r="T45" s="177">
        <f t="shared" si="12"/>
        <v>2373439.9500000002</v>
      </c>
      <c r="U45" s="177">
        <v>0</v>
      </c>
      <c r="V45" s="177">
        <f t="shared" si="16"/>
        <v>2373439.9500000002</v>
      </c>
    </row>
    <row r="46" spans="2:22" x14ac:dyDescent="0.25">
      <c r="B46" s="89">
        <v>39</v>
      </c>
      <c r="C46" s="85" t="s">
        <v>11</v>
      </c>
      <c r="D46" s="53" t="s">
        <v>64</v>
      </c>
      <c r="E46" s="17" t="s">
        <v>16</v>
      </c>
      <c r="F46" s="78" t="s">
        <v>157</v>
      </c>
      <c r="G46" s="21">
        <v>700</v>
      </c>
      <c r="H46" s="23">
        <f t="shared" si="9"/>
        <v>7532</v>
      </c>
      <c r="I46" s="22">
        <v>4</v>
      </c>
      <c r="J46" s="22">
        <v>2004</v>
      </c>
      <c r="K46" s="78">
        <v>2024</v>
      </c>
      <c r="L46" s="78">
        <f t="shared" si="0"/>
        <v>20</v>
      </c>
      <c r="M46" s="78">
        <v>40</v>
      </c>
      <c r="N46" s="78">
        <v>0.05</v>
      </c>
      <c r="O46" s="79">
        <f t="shared" si="14"/>
        <v>2.375E-2</v>
      </c>
      <c r="P46" s="177">
        <v>600</v>
      </c>
      <c r="Q46" s="177">
        <f t="shared" si="10"/>
        <v>6458.34</v>
      </c>
      <c r="R46" s="177">
        <f t="shared" si="15"/>
        <v>4520838</v>
      </c>
      <c r="S46" s="177">
        <f t="shared" si="11"/>
        <v>2147398.0499999998</v>
      </c>
      <c r="T46" s="177">
        <f t="shared" si="12"/>
        <v>2373439.9500000002</v>
      </c>
      <c r="U46" s="177">
        <v>0</v>
      </c>
      <c r="V46" s="177">
        <f t="shared" si="16"/>
        <v>2373439.9500000002</v>
      </c>
    </row>
    <row r="47" spans="2:22" x14ac:dyDescent="0.25">
      <c r="B47" s="89">
        <v>40</v>
      </c>
      <c r="C47" s="85" t="s">
        <v>11</v>
      </c>
      <c r="D47" s="53" t="s">
        <v>65</v>
      </c>
      <c r="E47" s="17" t="s">
        <v>12</v>
      </c>
      <c r="F47" s="78" t="s">
        <v>157</v>
      </c>
      <c r="G47" s="21">
        <v>72</v>
      </c>
      <c r="H47" s="23">
        <f t="shared" si="9"/>
        <v>774.72</v>
      </c>
      <c r="I47" s="22">
        <v>4</v>
      </c>
      <c r="J47" s="22">
        <v>2004</v>
      </c>
      <c r="K47" s="78">
        <v>2024</v>
      </c>
      <c r="L47" s="78">
        <f t="shared" si="0"/>
        <v>20</v>
      </c>
      <c r="M47" s="78">
        <v>60</v>
      </c>
      <c r="N47" s="78">
        <v>0.05</v>
      </c>
      <c r="O47" s="79">
        <f t="shared" si="14"/>
        <v>1.5833333333333331E-2</v>
      </c>
      <c r="P47" s="177">
        <v>1200</v>
      </c>
      <c r="Q47" s="177">
        <f t="shared" si="10"/>
        <v>12916.68</v>
      </c>
      <c r="R47" s="177">
        <f t="shared" si="15"/>
        <v>930000.96</v>
      </c>
      <c r="S47" s="177">
        <f t="shared" si="11"/>
        <v>294500.30399999995</v>
      </c>
      <c r="T47" s="177">
        <f t="shared" si="12"/>
        <v>635500.65599999996</v>
      </c>
      <c r="U47" s="177">
        <v>0</v>
      </c>
      <c r="V47" s="177">
        <f t="shared" si="16"/>
        <v>635500.65599999996</v>
      </c>
    </row>
    <row r="48" spans="2:22" x14ac:dyDescent="0.25">
      <c r="B48" s="89">
        <v>41</v>
      </c>
      <c r="C48" s="85" t="s">
        <v>11</v>
      </c>
      <c r="D48" s="53" t="s">
        <v>66</v>
      </c>
      <c r="E48" s="17" t="s">
        <v>12</v>
      </c>
      <c r="F48" s="78" t="s">
        <v>157</v>
      </c>
      <c r="G48" s="24">
        <v>576</v>
      </c>
      <c r="H48" s="23">
        <f t="shared" si="9"/>
        <v>6197.76</v>
      </c>
      <c r="I48" s="22">
        <v>6</v>
      </c>
      <c r="J48" s="22">
        <v>2004</v>
      </c>
      <c r="K48" s="78">
        <v>2024</v>
      </c>
      <c r="L48" s="78">
        <f t="shared" si="0"/>
        <v>20</v>
      </c>
      <c r="M48" s="78">
        <v>60</v>
      </c>
      <c r="N48" s="78">
        <v>0.05</v>
      </c>
      <c r="O48" s="79">
        <f t="shared" si="14"/>
        <v>1.5833333333333331E-2</v>
      </c>
      <c r="P48" s="177">
        <v>1200</v>
      </c>
      <c r="Q48" s="177">
        <f t="shared" si="10"/>
        <v>12916.68</v>
      </c>
      <c r="R48" s="177">
        <f t="shared" si="15"/>
        <v>7440007.6799999997</v>
      </c>
      <c r="S48" s="177">
        <f t="shared" si="11"/>
        <v>2356002.4319999996</v>
      </c>
      <c r="T48" s="177">
        <f t="shared" si="12"/>
        <v>5084005.2479999997</v>
      </c>
      <c r="U48" s="177">
        <v>0</v>
      </c>
      <c r="V48" s="177">
        <f t="shared" si="16"/>
        <v>5084005.2479999997</v>
      </c>
    </row>
    <row r="49" spans="2:22" x14ac:dyDescent="0.25">
      <c r="B49" s="89">
        <v>42</v>
      </c>
      <c r="C49" s="85" t="s">
        <v>11</v>
      </c>
      <c r="D49" s="53" t="s">
        <v>67</v>
      </c>
      <c r="E49" s="17" t="s">
        <v>68</v>
      </c>
      <c r="F49" s="78" t="s">
        <v>157</v>
      </c>
      <c r="G49" s="17">
        <v>8750</v>
      </c>
      <c r="H49" s="23">
        <f t="shared" si="9"/>
        <v>94150</v>
      </c>
      <c r="I49" s="22"/>
      <c r="J49" s="22">
        <v>2004</v>
      </c>
      <c r="K49" s="78">
        <v>2024</v>
      </c>
      <c r="L49" s="78">
        <f t="shared" si="0"/>
        <v>20</v>
      </c>
      <c r="M49" s="78">
        <v>60</v>
      </c>
      <c r="N49" s="78">
        <v>0.05</v>
      </c>
      <c r="O49" s="79">
        <f t="shared" si="14"/>
        <v>1.5833333333333331E-2</v>
      </c>
      <c r="P49" s="177">
        <v>50</v>
      </c>
      <c r="Q49" s="177">
        <v>50</v>
      </c>
      <c r="R49" s="177">
        <f t="shared" si="15"/>
        <v>437500</v>
      </c>
      <c r="S49" s="177">
        <f t="shared" si="11"/>
        <v>138541.66666666663</v>
      </c>
      <c r="T49" s="177">
        <f t="shared" si="12"/>
        <v>298958.33333333337</v>
      </c>
      <c r="U49" s="177">
        <v>0</v>
      </c>
      <c r="V49" s="177">
        <f t="shared" si="16"/>
        <v>298958.33333333337</v>
      </c>
    </row>
    <row r="50" spans="2:22" x14ac:dyDescent="0.25">
      <c r="B50" s="89">
        <v>43</v>
      </c>
      <c r="C50" s="85" t="s">
        <v>11</v>
      </c>
      <c r="D50" s="53" t="s">
        <v>69</v>
      </c>
      <c r="E50" s="17" t="s">
        <v>70</v>
      </c>
      <c r="F50" s="78" t="s">
        <v>157</v>
      </c>
      <c r="G50" s="17">
        <v>20027</v>
      </c>
      <c r="H50" s="23">
        <f t="shared" si="9"/>
        <v>215490.52</v>
      </c>
      <c r="I50" s="22"/>
      <c r="J50" s="22">
        <v>2004</v>
      </c>
      <c r="K50" s="78">
        <v>2024</v>
      </c>
      <c r="L50" s="78">
        <f t="shared" si="0"/>
        <v>20</v>
      </c>
      <c r="M50" s="78">
        <v>60</v>
      </c>
      <c r="N50" s="78">
        <v>0.05</v>
      </c>
      <c r="O50" s="79">
        <f t="shared" si="14"/>
        <v>1.5833333333333331E-2</v>
      </c>
      <c r="P50" s="177">
        <v>50</v>
      </c>
      <c r="Q50" s="177">
        <v>50</v>
      </c>
      <c r="R50" s="177">
        <f t="shared" si="15"/>
        <v>1001350</v>
      </c>
      <c r="S50" s="177">
        <f t="shared" si="11"/>
        <v>317094.16666666663</v>
      </c>
      <c r="T50" s="177">
        <f t="shared" si="12"/>
        <v>684255.83333333337</v>
      </c>
      <c r="U50" s="177">
        <v>0</v>
      </c>
      <c r="V50" s="177">
        <f t="shared" si="16"/>
        <v>684255.83333333337</v>
      </c>
    </row>
    <row r="51" spans="2:22" x14ac:dyDescent="0.25">
      <c r="B51" s="89">
        <v>44</v>
      </c>
      <c r="C51" s="85" t="s">
        <v>11</v>
      </c>
      <c r="D51" s="53" t="s">
        <v>71</v>
      </c>
      <c r="E51" s="17" t="s">
        <v>72</v>
      </c>
      <c r="F51" s="78" t="s">
        <v>157</v>
      </c>
      <c r="G51" s="17">
        <v>240</v>
      </c>
      <c r="H51" s="23">
        <f t="shared" si="9"/>
        <v>2582.4</v>
      </c>
      <c r="I51" s="22">
        <v>10</v>
      </c>
      <c r="J51" s="22">
        <v>2004</v>
      </c>
      <c r="K51" s="78">
        <v>2024</v>
      </c>
      <c r="L51" s="78">
        <f t="shared" si="0"/>
        <v>20</v>
      </c>
      <c r="M51" s="78">
        <v>40</v>
      </c>
      <c r="N51" s="78">
        <v>0.05</v>
      </c>
      <c r="O51" s="79">
        <f t="shared" si="14"/>
        <v>2.375E-2</v>
      </c>
      <c r="P51" s="177">
        <v>1200</v>
      </c>
      <c r="Q51" s="177">
        <f t="shared" si="10"/>
        <v>12916.68</v>
      </c>
      <c r="R51" s="177">
        <f t="shared" si="15"/>
        <v>3100003.2</v>
      </c>
      <c r="S51" s="177">
        <f t="shared" si="11"/>
        <v>1472501.52</v>
      </c>
      <c r="T51" s="177">
        <f t="shared" si="12"/>
        <v>1627501.6800000002</v>
      </c>
      <c r="U51" s="177">
        <v>0</v>
      </c>
      <c r="V51" s="177">
        <f t="shared" si="16"/>
        <v>1627501.6800000002</v>
      </c>
    </row>
    <row r="52" spans="2:22" x14ac:dyDescent="0.25">
      <c r="B52" s="89">
        <v>45</v>
      </c>
      <c r="C52" s="85" t="s">
        <v>11</v>
      </c>
      <c r="D52" s="53" t="s">
        <v>73</v>
      </c>
      <c r="E52" s="17" t="s">
        <v>74</v>
      </c>
      <c r="F52" s="78" t="s">
        <v>157</v>
      </c>
      <c r="G52" s="17">
        <v>400</v>
      </c>
      <c r="H52" s="23">
        <f t="shared" si="9"/>
        <v>4304</v>
      </c>
      <c r="I52" s="22"/>
      <c r="J52" s="22">
        <v>2006</v>
      </c>
      <c r="K52" s="78">
        <v>2024</v>
      </c>
      <c r="L52" s="78">
        <f t="shared" si="0"/>
        <v>18</v>
      </c>
      <c r="M52" s="78">
        <v>60</v>
      </c>
      <c r="N52" s="78">
        <v>0.05</v>
      </c>
      <c r="O52" s="79">
        <f t="shared" si="14"/>
        <v>1.5833333333333331E-2</v>
      </c>
      <c r="P52" s="177">
        <f>Q52/3.2</f>
        <v>93.75</v>
      </c>
      <c r="Q52" s="177">
        <v>300</v>
      </c>
      <c r="R52" s="177">
        <f t="shared" si="15"/>
        <v>120000</v>
      </c>
      <c r="S52" s="177">
        <f t="shared" si="11"/>
        <v>34199.999999999993</v>
      </c>
      <c r="T52" s="177">
        <f t="shared" si="12"/>
        <v>85800</v>
      </c>
      <c r="U52" s="177">
        <v>0</v>
      </c>
      <c r="V52" s="177">
        <f t="shared" si="16"/>
        <v>85800</v>
      </c>
    </row>
    <row r="53" spans="2:22" x14ac:dyDescent="0.25">
      <c r="B53" s="89">
        <v>46</v>
      </c>
      <c r="C53" s="85" t="s">
        <v>11</v>
      </c>
      <c r="D53" s="53" t="s">
        <v>75</v>
      </c>
      <c r="E53" s="17" t="s">
        <v>12</v>
      </c>
      <c r="F53" s="78" t="s">
        <v>157</v>
      </c>
      <c r="G53" s="17">
        <v>24</v>
      </c>
      <c r="H53" s="23">
        <f t="shared" si="9"/>
        <v>258.24</v>
      </c>
      <c r="I53" s="22">
        <v>4</v>
      </c>
      <c r="J53" s="22">
        <v>2006</v>
      </c>
      <c r="K53" s="78">
        <v>2024</v>
      </c>
      <c r="L53" s="78">
        <f t="shared" si="0"/>
        <v>18</v>
      </c>
      <c r="M53" s="78">
        <v>60</v>
      </c>
      <c r="N53" s="78">
        <v>0.05</v>
      </c>
      <c r="O53" s="79">
        <f t="shared" si="14"/>
        <v>1.5833333333333331E-2</v>
      </c>
      <c r="P53" s="177">
        <v>1200</v>
      </c>
      <c r="Q53" s="177">
        <f t="shared" si="10"/>
        <v>12916.68</v>
      </c>
      <c r="R53" s="177">
        <f t="shared" si="15"/>
        <v>310000.32</v>
      </c>
      <c r="S53" s="177">
        <f t="shared" si="11"/>
        <v>88350.091199999995</v>
      </c>
      <c r="T53" s="177">
        <f t="shared" si="12"/>
        <v>221650.22880000001</v>
      </c>
      <c r="U53" s="177">
        <v>0</v>
      </c>
      <c r="V53" s="177">
        <f t="shared" si="16"/>
        <v>221650.22880000001</v>
      </c>
    </row>
    <row r="54" spans="2:22" x14ac:dyDescent="0.25">
      <c r="B54" s="89">
        <v>47</v>
      </c>
      <c r="C54" s="85" t="s">
        <v>11</v>
      </c>
      <c r="D54" s="53" t="s">
        <v>76</v>
      </c>
      <c r="E54" s="17" t="s">
        <v>12</v>
      </c>
      <c r="F54" s="78" t="s">
        <v>157</v>
      </c>
      <c r="G54" s="21">
        <v>168</v>
      </c>
      <c r="H54" s="23">
        <f t="shared" si="9"/>
        <v>1807.68</v>
      </c>
      <c r="I54" s="22">
        <v>4</v>
      </c>
      <c r="J54" s="22">
        <v>2004</v>
      </c>
      <c r="K54" s="78">
        <v>2024</v>
      </c>
      <c r="L54" s="78">
        <f t="shared" si="0"/>
        <v>20</v>
      </c>
      <c r="M54" s="78">
        <v>60</v>
      </c>
      <c r="N54" s="78">
        <v>0.05</v>
      </c>
      <c r="O54" s="79">
        <f t="shared" si="14"/>
        <v>1.5833333333333331E-2</v>
      </c>
      <c r="P54" s="177">
        <v>1200</v>
      </c>
      <c r="Q54" s="177">
        <f t="shared" si="10"/>
        <v>12916.68</v>
      </c>
      <c r="R54" s="177">
        <f t="shared" si="15"/>
        <v>2170002.2400000002</v>
      </c>
      <c r="S54" s="177">
        <f t="shared" si="11"/>
        <v>687167.37599999993</v>
      </c>
      <c r="T54" s="177">
        <f t="shared" si="12"/>
        <v>1482834.8640000003</v>
      </c>
      <c r="U54" s="177">
        <v>0</v>
      </c>
      <c r="V54" s="177">
        <f t="shared" si="16"/>
        <v>1482834.8640000003</v>
      </c>
    </row>
    <row r="55" spans="2:22" x14ac:dyDescent="0.25">
      <c r="B55" s="89">
        <v>48</v>
      </c>
      <c r="C55" s="85" t="s">
        <v>11</v>
      </c>
      <c r="D55" s="53" t="s">
        <v>77</v>
      </c>
      <c r="E55" s="17" t="s">
        <v>79</v>
      </c>
      <c r="F55" s="78" t="s">
        <v>157</v>
      </c>
      <c r="G55" s="17">
        <f>H55/3.2</f>
        <v>2500</v>
      </c>
      <c r="H55" s="23">
        <v>8000</v>
      </c>
      <c r="I55" s="22"/>
      <c r="J55" s="22">
        <v>2004</v>
      </c>
      <c r="K55" s="78">
        <v>2024</v>
      </c>
      <c r="L55" s="78">
        <f t="shared" si="0"/>
        <v>20</v>
      </c>
      <c r="M55" s="78">
        <v>60</v>
      </c>
      <c r="N55" s="78">
        <v>0.05</v>
      </c>
      <c r="O55" s="79">
        <f t="shared" si="14"/>
        <v>1.5833333333333331E-2</v>
      </c>
      <c r="P55" s="177">
        <f>Q55/3.2</f>
        <v>781.25</v>
      </c>
      <c r="Q55" s="177">
        <v>2500</v>
      </c>
      <c r="R55" s="177">
        <f>Q55*G55</f>
        <v>6250000</v>
      </c>
      <c r="S55" s="177">
        <f t="shared" si="11"/>
        <v>1979166.6666666663</v>
      </c>
      <c r="T55" s="177">
        <f t="shared" si="12"/>
        <v>4270833.333333334</v>
      </c>
      <c r="U55" s="177">
        <v>0</v>
      </c>
      <c r="V55" s="177">
        <f t="shared" si="16"/>
        <v>4270833.333333334</v>
      </c>
    </row>
    <row r="56" spans="2:22" x14ac:dyDescent="0.25">
      <c r="B56" s="89">
        <v>49</v>
      </c>
      <c r="C56" s="85" t="s">
        <v>11</v>
      </c>
      <c r="D56" s="53" t="s">
        <v>80</v>
      </c>
      <c r="E56" s="17" t="s">
        <v>81</v>
      </c>
      <c r="F56" s="78" t="s">
        <v>157</v>
      </c>
      <c r="G56" s="17">
        <v>3200</v>
      </c>
      <c r="H56" s="23">
        <f t="shared" si="9"/>
        <v>34432</v>
      </c>
      <c r="I56" s="22">
        <v>2.5</v>
      </c>
      <c r="J56" s="22">
        <v>2004</v>
      </c>
      <c r="K56" s="78">
        <v>2024</v>
      </c>
      <c r="L56" s="78">
        <f t="shared" si="0"/>
        <v>20</v>
      </c>
      <c r="M56" s="78">
        <v>60</v>
      </c>
      <c r="N56" s="78">
        <v>0.05</v>
      </c>
      <c r="O56" s="79">
        <f t="shared" si="14"/>
        <v>1.5833333333333331E-2</v>
      </c>
      <c r="P56" s="177">
        <f>Q56/3.2</f>
        <v>625</v>
      </c>
      <c r="Q56" s="177">
        <v>2000</v>
      </c>
      <c r="R56" s="177">
        <f t="shared" si="15"/>
        <v>6400000</v>
      </c>
      <c r="S56" s="177">
        <f t="shared" si="11"/>
        <v>2026666.6666666663</v>
      </c>
      <c r="T56" s="177">
        <f t="shared" si="12"/>
        <v>4373333.333333334</v>
      </c>
      <c r="U56" s="177">
        <v>0</v>
      </c>
      <c r="V56" s="177">
        <f t="shared" si="16"/>
        <v>4373333.333333334</v>
      </c>
    </row>
    <row r="57" spans="2:22" x14ac:dyDescent="0.25">
      <c r="B57" s="92">
        <v>50</v>
      </c>
      <c r="C57" s="179" t="s">
        <v>11</v>
      </c>
      <c r="D57" s="180" t="s">
        <v>82</v>
      </c>
      <c r="E57" s="181" t="s">
        <v>81</v>
      </c>
      <c r="F57" s="87" t="s">
        <v>157</v>
      </c>
      <c r="G57" s="181">
        <v>12000</v>
      </c>
      <c r="H57" s="182">
        <f t="shared" si="9"/>
        <v>129120</v>
      </c>
      <c r="I57" s="94"/>
      <c r="J57" s="94">
        <v>2004</v>
      </c>
      <c r="K57" s="87">
        <v>2024</v>
      </c>
      <c r="L57" s="87">
        <f t="shared" si="0"/>
        <v>20</v>
      </c>
      <c r="M57" s="87">
        <v>60</v>
      </c>
      <c r="N57" s="87">
        <v>0.05</v>
      </c>
      <c r="O57" s="95">
        <f t="shared" si="14"/>
        <v>1.5833333333333331E-2</v>
      </c>
      <c r="P57" s="183">
        <v>50</v>
      </c>
      <c r="Q57" s="183">
        <f t="shared" si="10"/>
        <v>538.19499999999994</v>
      </c>
      <c r="R57" s="183">
        <f t="shared" si="15"/>
        <v>6458339.9999999991</v>
      </c>
      <c r="S57" s="183">
        <f t="shared" si="11"/>
        <v>2045140.9999999995</v>
      </c>
      <c r="T57" s="183">
        <f t="shared" si="12"/>
        <v>4413199</v>
      </c>
      <c r="U57" s="183">
        <v>0</v>
      </c>
      <c r="V57" s="183">
        <f t="shared" si="16"/>
        <v>4413199</v>
      </c>
    </row>
    <row r="58" spans="2:22" x14ac:dyDescent="0.25">
      <c r="B58" s="22"/>
      <c r="C58" s="184"/>
      <c r="D58" s="53"/>
      <c r="E58" s="184"/>
      <c r="F58" s="1"/>
      <c r="G58" s="185">
        <f>SUM(G5:G57)</f>
        <v>103020.2</v>
      </c>
      <c r="H58" s="1"/>
      <c r="I58" s="1"/>
      <c r="J58" s="1"/>
      <c r="K58" s="1"/>
      <c r="L58" s="1"/>
      <c r="M58" s="1"/>
      <c r="N58" s="1"/>
      <c r="O58" s="1"/>
      <c r="P58" s="186"/>
      <c r="Q58" s="186"/>
      <c r="R58" s="186">
        <f>SUM(R5:R57)</f>
        <v>701316055.79900002</v>
      </c>
      <c r="S58" s="186">
        <f>SUM(S5:S57)</f>
        <v>275164814.27859175</v>
      </c>
      <c r="T58" s="177">
        <f>MAX(R58-S58,0)</f>
        <v>426151241.52040827</v>
      </c>
      <c r="U58" s="186"/>
      <c r="V58" s="186">
        <f>SUM(V5:V57)</f>
        <v>426151241.52040833</v>
      </c>
    </row>
    <row r="65" spans="7:7" x14ac:dyDescent="0.25">
      <c r="G65" s="122"/>
    </row>
  </sheetData>
  <autoFilter ref="B4:V57" xr:uid="{00000000-0009-0000-0000-000003000000}"/>
  <mergeCells count="31">
    <mergeCell ref="B3:Y3"/>
    <mergeCell ref="D5:D6"/>
    <mergeCell ref="D11:D13"/>
    <mergeCell ref="B5:B6"/>
    <mergeCell ref="B11:B13"/>
    <mergeCell ref="G5:G6"/>
    <mergeCell ref="G11:G13"/>
    <mergeCell ref="H5:H6"/>
    <mergeCell ref="H11:H13"/>
    <mergeCell ref="E5:E6"/>
    <mergeCell ref="E11:E13"/>
    <mergeCell ref="V11:V13"/>
    <mergeCell ref="V5:V6"/>
    <mergeCell ref="R5:R6"/>
    <mergeCell ref="P5:P6"/>
    <mergeCell ref="Q5:Q6"/>
    <mergeCell ref="S5:S6"/>
    <mergeCell ref="T5:T6"/>
    <mergeCell ref="U5:U6"/>
    <mergeCell ref="J5:J6"/>
    <mergeCell ref="J11:J13"/>
    <mergeCell ref="L11:L13"/>
    <mergeCell ref="L5:L6"/>
    <mergeCell ref="K5:K6"/>
    <mergeCell ref="K11:K13"/>
    <mergeCell ref="R11:R13"/>
    <mergeCell ref="S11:S13"/>
    <mergeCell ref="T11:T13"/>
    <mergeCell ref="U11:U13"/>
    <mergeCell ref="P11:P13"/>
    <mergeCell ref="Q11:Q13"/>
  </mergeCells>
  <dataValidations count="2">
    <dataValidation type="list" operator="equal" allowBlank="1" showInputMessage="1" showErrorMessage="1" sqref="E5 E7:E8" xr:uid="{00000000-0002-0000-0300-000000000000}">
      <formula1>$J$2:$J$6</formula1>
      <formula2>0</formula2>
    </dataValidation>
    <dataValidation type="list" allowBlank="1" showInputMessage="1" showErrorMessage="1" promptTitle="Condition of Structure" prompt="Condition of Structure" sqref="F5:F57" xr:uid="{00000000-0002-0000-0300-000001000000}">
      <formula1>"Poor, Average, Ordinary, Good, Very Good, Excellent"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Y58"/>
  <sheetViews>
    <sheetView topLeftCell="A12" workbookViewId="0">
      <selection activeCell="B4" sqref="B4:V37"/>
    </sheetView>
  </sheetViews>
  <sheetFormatPr defaultRowHeight="15" x14ac:dyDescent="0.25"/>
  <cols>
    <col min="2" max="2" width="6.7109375" style="64" customWidth="1"/>
    <col min="3" max="3" width="12.42578125" customWidth="1"/>
    <col min="4" max="4" width="40" bestFit="1" customWidth="1"/>
    <col min="5" max="5" width="40.85546875" bestFit="1" customWidth="1"/>
    <col min="6" max="6" width="10" hidden="1" customWidth="1"/>
    <col min="7" max="7" width="9.140625" style="64" hidden="1" customWidth="1"/>
    <col min="8" max="8" width="9.140625" style="64" customWidth="1"/>
    <col min="9" max="9" width="16.28515625" customWidth="1"/>
    <col min="10" max="10" width="12.28515625" hidden="1" customWidth="1"/>
    <col min="11" max="11" width="11" hidden="1" customWidth="1"/>
    <col min="12" max="12" width="10.42578125" customWidth="1"/>
    <col min="13" max="13" width="10.7109375" hidden="1" customWidth="1"/>
    <col min="14" max="14" width="9.140625" hidden="1" customWidth="1"/>
    <col min="15" max="15" width="12.42578125" hidden="1" customWidth="1"/>
    <col min="16" max="16" width="11.85546875" customWidth="1"/>
    <col min="17" max="17" width="12.5703125" hidden="1" customWidth="1"/>
    <col min="18" max="18" width="15.85546875" customWidth="1"/>
    <col min="19" max="19" width="13.7109375" hidden="1" customWidth="1"/>
    <col min="20" max="20" width="16.140625" hidden="1" customWidth="1"/>
    <col min="21" max="21" width="14.28515625" hidden="1" customWidth="1"/>
    <col min="22" max="22" width="14.85546875" customWidth="1"/>
    <col min="23" max="25" width="0" hidden="1" customWidth="1"/>
  </cols>
  <sheetData>
    <row r="3" spans="2:25" x14ac:dyDescent="0.25">
      <c r="B3" s="152" t="s">
        <v>193</v>
      </c>
      <c r="C3" s="152"/>
      <c r="D3" s="152"/>
      <c r="E3" s="152"/>
      <c r="F3" s="152"/>
      <c r="G3" s="152"/>
      <c r="H3" s="152"/>
      <c r="I3" s="152"/>
      <c r="J3" s="152"/>
      <c r="K3" s="152"/>
      <c r="L3" s="152"/>
      <c r="M3" s="152"/>
      <c r="N3" s="152"/>
      <c r="O3" s="152"/>
      <c r="P3" s="152"/>
      <c r="Q3" s="152"/>
      <c r="R3" s="152"/>
      <c r="S3" s="152"/>
      <c r="T3" s="152"/>
      <c r="U3" s="152"/>
      <c r="V3" s="152"/>
      <c r="W3" s="152"/>
      <c r="X3" s="152"/>
      <c r="Y3" s="152"/>
    </row>
    <row r="4" spans="2:25" ht="63.75" customHeight="1" thickBot="1" x14ac:dyDescent="0.3">
      <c r="B4" s="126" t="s">
        <v>145</v>
      </c>
      <c r="C4" s="126" t="s">
        <v>146</v>
      </c>
      <c r="D4" s="127" t="s">
        <v>147</v>
      </c>
      <c r="E4" s="126" t="s">
        <v>148</v>
      </c>
      <c r="F4" s="126" t="s">
        <v>149</v>
      </c>
      <c r="G4" s="126" t="s">
        <v>174</v>
      </c>
      <c r="H4" s="126" t="s">
        <v>197</v>
      </c>
      <c r="I4" s="126" t="s">
        <v>173</v>
      </c>
      <c r="J4" s="126" t="s">
        <v>150</v>
      </c>
      <c r="K4" s="126" t="s">
        <v>151</v>
      </c>
      <c r="L4" s="126" t="s">
        <v>172</v>
      </c>
      <c r="M4" s="126" t="s">
        <v>171</v>
      </c>
      <c r="N4" s="126" t="s">
        <v>152</v>
      </c>
      <c r="O4" s="126" t="s">
        <v>153</v>
      </c>
      <c r="P4" s="126" t="s">
        <v>170</v>
      </c>
      <c r="Q4" s="126" t="s">
        <v>169</v>
      </c>
      <c r="R4" s="126" t="s">
        <v>168</v>
      </c>
      <c r="S4" s="126" t="s">
        <v>167</v>
      </c>
      <c r="T4" s="126" t="s">
        <v>166</v>
      </c>
      <c r="U4" s="126" t="s">
        <v>164</v>
      </c>
      <c r="V4" s="126" t="s">
        <v>165</v>
      </c>
      <c r="W4" s="77" t="s">
        <v>154</v>
      </c>
      <c r="X4" s="63" t="s">
        <v>155</v>
      </c>
      <c r="Y4" s="63" t="s">
        <v>156</v>
      </c>
    </row>
    <row r="5" spans="2:25" x14ac:dyDescent="0.25">
      <c r="B5" s="153">
        <v>1</v>
      </c>
      <c r="C5" s="44" t="s">
        <v>11</v>
      </c>
      <c r="D5" s="143" t="s">
        <v>84</v>
      </c>
      <c r="E5" s="46" t="s">
        <v>12</v>
      </c>
      <c r="F5" s="78" t="s">
        <v>157</v>
      </c>
      <c r="G5" s="160">
        <v>111.99999999999999</v>
      </c>
      <c r="H5" s="158">
        <f>G5*10.76</f>
        <v>1205.1199999999999</v>
      </c>
      <c r="I5" s="45">
        <v>3.8</v>
      </c>
      <c r="J5" s="162">
        <v>2005</v>
      </c>
      <c r="K5" s="149">
        <v>2024</v>
      </c>
      <c r="L5" s="149">
        <f t="shared" ref="L5:L36" si="0">K5-J5</f>
        <v>19</v>
      </c>
      <c r="M5" s="149">
        <v>60</v>
      </c>
      <c r="N5" s="149">
        <v>0.05</v>
      </c>
      <c r="O5" s="163">
        <f>(1-N5)/M5</f>
        <v>1.5833333333333331E-2</v>
      </c>
      <c r="P5" s="175">
        <v>1200</v>
      </c>
      <c r="Q5" s="175">
        <f>P5*10.7639</f>
        <v>12916.68</v>
      </c>
      <c r="R5" s="175">
        <f>Q5*G5</f>
        <v>1446668.16</v>
      </c>
      <c r="S5" s="175">
        <f>R5*O5*L5</f>
        <v>435206.00479999994</v>
      </c>
      <c r="T5" s="175">
        <f>MAX(R5-S5,0)</f>
        <v>1011462.1551999999</v>
      </c>
      <c r="U5" s="175">
        <v>0</v>
      </c>
      <c r="V5" s="175">
        <f>IF(T5&gt;N5*R5,T5*(1+U5),R5*N5)</f>
        <v>1011462.1551999999</v>
      </c>
      <c r="W5" s="80">
        <v>800</v>
      </c>
      <c r="X5" s="81">
        <v>0.99</v>
      </c>
      <c r="Y5" s="82">
        <f>(W5*X5*G5)</f>
        <v>88703.999999999985</v>
      </c>
    </row>
    <row r="6" spans="2:25" x14ac:dyDescent="0.25">
      <c r="B6" s="153"/>
      <c r="C6" s="13" t="s">
        <v>13</v>
      </c>
      <c r="D6" s="136"/>
      <c r="E6" s="15" t="s">
        <v>12</v>
      </c>
      <c r="F6" s="78" t="s">
        <v>157</v>
      </c>
      <c r="G6" s="161"/>
      <c r="H6" s="159"/>
      <c r="I6" s="14">
        <v>3.25</v>
      </c>
      <c r="J6" s="155"/>
      <c r="K6" s="150"/>
      <c r="L6" s="150"/>
      <c r="M6" s="150"/>
      <c r="N6" s="150"/>
      <c r="O6" s="164"/>
      <c r="P6" s="176"/>
      <c r="Q6" s="176"/>
      <c r="R6" s="176"/>
      <c r="S6" s="176"/>
      <c r="T6" s="176"/>
      <c r="U6" s="176"/>
      <c r="V6" s="176"/>
      <c r="W6" s="80">
        <v>800</v>
      </c>
      <c r="X6" s="81">
        <v>0.99</v>
      </c>
      <c r="Y6" s="82" t="e">
        <f>W6*#REF!</f>
        <v>#REF!</v>
      </c>
    </row>
    <row r="7" spans="2:25" x14ac:dyDescent="0.25">
      <c r="B7" s="88">
        <v>2</v>
      </c>
      <c r="C7" s="13" t="s">
        <v>11</v>
      </c>
      <c r="D7" s="48" t="s">
        <v>85</v>
      </c>
      <c r="E7" s="15" t="s">
        <v>86</v>
      </c>
      <c r="F7" s="78" t="s">
        <v>157</v>
      </c>
      <c r="G7" s="104">
        <v>593.35</v>
      </c>
      <c r="H7" s="108">
        <f>G7*10.76</f>
        <v>6384.4459999999999</v>
      </c>
      <c r="I7" s="14">
        <v>7</v>
      </c>
      <c r="J7" s="20">
        <v>2005</v>
      </c>
      <c r="K7" s="78">
        <v>2024</v>
      </c>
      <c r="L7" s="78">
        <f t="shared" si="0"/>
        <v>19</v>
      </c>
      <c r="M7" s="78">
        <v>40</v>
      </c>
      <c r="N7" s="78">
        <v>0.05</v>
      </c>
      <c r="O7" s="79">
        <f>(1-N7)/M7</f>
        <v>2.375E-2</v>
      </c>
      <c r="P7" s="177">
        <v>800</v>
      </c>
      <c r="Q7" s="177">
        <f>P7*10.7639</f>
        <v>8611.119999999999</v>
      </c>
      <c r="R7" s="177">
        <f>Q7*G7</f>
        <v>5109408.0519999992</v>
      </c>
      <c r="S7" s="177">
        <f>R7*O7*L7</f>
        <v>2305620.3834649995</v>
      </c>
      <c r="T7" s="177">
        <f>MAX(R7-S7,0)</f>
        <v>2803787.6685349997</v>
      </c>
      <c r="U7" s="175">
        <v>0</v>
      </c>
      <c r="V7" s="177">
        <f>IF(T7&gt;N7*R7,T7*(1+U7),R7*N7)</f>
        <v>2803787.6685349997</v>
      </c>
      <c r="W7" s="80">
        <v>800</v>
      </c>
      <c r="X7" s="81"/>
      <c r="Y7" s="82" t="e">
        <f>W7*#REF!</f>
        <v>#REF!</v>
      </c>
    </row>
    <row r="8" spans="2:25" x14ac:dyDescent="0.25">
      <c r="B8" s="89">
        <v>3</v>
      </c>
      <c r="C8" s="13" t="s">
        <v>11</v>
      </c>
      <c r="D8" s="15" t="s">
        <v>87</v>
      </c>
      <c r="E8" s="15" t="s">
        <v>12</v>
      </c>
      <c r="F8" s="78" t="s">
        <v>157</v>
      </c>
      <c r="G8" s="104">
        <v>51.949999999999996</v>
      </c>
      <c r="H8" s="108">
        <f t="shared" ref="H8:H9" si="1">G8*10.76</f>
        <v>558.98199999999997</v>
      </c>
      <c r="I8" s="14">
        <v>3.5</v>
      </c>
      <c r="J8" s="14">
        <v>2005</v>
      </c>
      <c r="K8" s="78">
        <v>2024</v>
      </c>
      <c r="L8" s="78">
        <f t="shared" si="0"/>
        <v>19</v>
      </c>
      <c r="M8" s="78">
        <v>60</v>
      </c>
      <c r="N8" s="78">
        <v>0.05</v>
      </c>
      <c r="O8" s="79">
        <f>(1-N8)/M8</f>
        <v>1.5833333333333331E-2</v>
      </c>
      <c r="P8" s="177">
        <v>1200</v>
      </c>
      <c r="Q8" s="177">
        <f>P8*10.7639</f>
        <v>12916.68</v>
      </c>
      <c r="R8" s="177">
        <f>Q8*G8</f>
        <v>671021.52599999995</v>
      </c>
      <c r="S8" s="177">
        <f>R8*O8*L8</f>
        <v>201865.64240499996</v>
      </c>
      <c r="T8" s="177">
        <f>MAX(R8-S8,0)</f>
        <v>469155.88359500002</v>
      </c>
      <c r="U8" s="176"/>
      <c r="V8" s="177">
        <f>IF(T8&gt;N8*R8,T8*(1+U8),R8*N8)</f>
        <v>469155.88359500002</v>
      </c>
      <c r="W8" s="80">
        <v>800</v>
      </c>
      <c r="X8" s="81"/>
      <c r="Y8" s="82" t="e">
        <f>W8*#REF!</f>
        <v>#REF!</v>
      </c>
    </row>
    <row r="9" spans="2:25" x14ac:dyDescent="0.25">
      <c r="B9" s="88">
        <v>4</v>
      </c>
      <c r="C9" s="13" t="s">
        <v>11</v>
      </c>
      <c r="D9" s="136" t="s">
        <v>88</v>
      </c>
      <c r="E9" s="15" t="s">
        <v>12</v>
      </c>
      <c r="F9" s="78" t="s">
        <v>157</v>
      </c>
      <c r="G9" s="157">
        <v>375</v>
      </c>
      <c r="H9" s="158">
        <f t="shared" si="1"/>
        <v>4035</v>
      </c>
      <c r="I9" s="14">
        <v>4</v>
      </c>
      <c r="J9" s="137">
        <v>2005</v>
      </c>
      <c r="K9" s="149">
        <v>2024</v>
      </c>
      <c r="L9" s="149">
        <f t="shared" si="0"/>
        <v>19</v>
      </c>
      <c r="M9" s="78">
        <v>60</v>
      </c>
      <c r="N9" s="78">
        <v>0.05</v>
      </c>
      <c r="O9" s="79">
        <f t="shared" ref="O9:O36" si="2">(1-N9)/M9</f>
        <v>1.5833333333333331E-2</v>
      </c>
      <c r="P9" s="177">
        <v>1200</v>
      </c>
      <c r="Q9" s="177">
        <f t="shared" ref="Q9:Q19" si="3">P9*10.7639</f>
        <v>12916.68</v>
      </c>
      <c r="R9" s="177">
        <f>Q9*G9</f>
        <v>4843755</v>
      </c>
      <c r="S9" s="177">
        <f t="shared" ref="S9:S19" si="4">R9*O9*L9</f>
        <v>1457162.9624999999</v>
      </c>
      <c r="T9" s="177">
        <f t="shared" ref="T9:T19" si="5">MAX(R9-S9,0)</f>
        <v>3386592.0375000001</v>
      </c>
      <c r="U9" s="175">
        <v>0</v>
      </c>
      <c r="V9" s="177">
        <f t="shared" ref="V9:V19" si="6">IF(T9&gt;N9*R9,T9*(1+U9),R9*N9)</f>
        <v>3386592.0375000001</v>
      </c>
      <c r="W9" s="80">
        <v>800</v>
      </c>
      <c r="X9" s="81"/>
      <c r="Y9" s="82" t="e">
        <f>W9*#REF!</f>
        <v>#REF!</v>
      </c>
    </row>
    <row r="10" spans="2:25" x14ac:dyDescent="0.25">
      <c r="B10" s="88">
        <v>5</v>
      </c>
      <c r="C10" s="13" t="s">
        <v>13</v>
      </c>
      <c r="D10" s="136"/>
      <c r="E10" s="15" t="s">
        <v>86</v>
      </c>
      <c r="F10" s="78" t="s">
        <v>157</v>
      </c>
      <c r="G10" s="157"/>
      <c r="H10" s="159"/>
      <c r="I10" s="14">
        <v>6.5</v>
      </c>
      <c r="J10" s="137"/>
      <c r="K10" s="150"/>
      <c r="L10" s="150"/>
      <c r="M10" s="78">
        <v>40</v>
      </c>
      <c r="N10" s="78">
        <v>0.05</v>
      </c>
      <c r="O10" s="79">
        <f t="shared" si="2"/>
        <v>2.375E-2</v>
      </c>
      <c r="P10" s="177">
        <v>800</v>
      </c>
      <c r="Q10" s="177">
        <f t="shared" si="3"/>
        <v>8611.119999999999</v>
      </c>
      <c r="R10" s="177">
        <f>Q10*G10</f>
        <v>0</v>
      </c>
      <c r="S10" s="177">
        <f t="shared" si="4"/>
        <v>0</v>
      </c>
      <c r="T10" s="177">
        <f t="shared" si="5"/>
        <v>0</v>
      </c>
      <c r="U10" s="176"/>
      <c r="V10" s="177">
        <f t="shared" si="6"/>
        <v>0</v>
      </c>
    </row>
    <row r="11" spans="2:25" x14ac:dyDescent="0.25">
      <c r="B11" s="89">
        <v>6</v>
      </c>
      <c r="C11" s="13" t="s">
        <v>11</v>
      </c>
      <c r="D11" s="50" t="s">
        <v>89</v>
      </c>
      <c r="E11" s="15" t="s">
        <v>12</v>
      </c>
      <c r="F11" s="78" t="s">
        <v>157</v>
      </c>
      <c r="G11" s="104">
        <v>1748.9999999999998</v>
      </c>
      <c r="H11" s="109">
        <f t="shared" ref="H11" si="7">G11*10.76</f>
        <v>18819.239999999998</v>
      </c>
      <c r="I11" s="22">
        <v>14</v>
      </c>
      <c r="J11" s="14">
        <v>2005</v>
      </c>
      <c r="K11" s="87">
        <v>2024</v>
      </c>
      <c r="L11" s="78">
        <f t="shared" si="0"/>
        <v>19</v>
      </c>
      <c r="M11" s="78">
        <v>60</v>
      </c>
      <c r="N11" s="78">
        <v>0.05</v>
      </c>
      <c r="O11" s="79">
        <f t="shared" si="2"/>
        <v>1.5833333333333331E-2</v>
      </c>
      <c r="P11" s="187">
        <v>1400</v>
      </c>
      <c r="Q11" s="187">
        <f t="shared" si="3"/>
        <v>15069.46</v>
      </c>
      <c r="R11" s="187">
        <f>Q11*G11</f>
        <v>26356485.539999995</v>
      </c>
      <c r="S11" s="187">
        <f t="shared" si="4"/>
        <v>7928909.3999499977</v>
      </c>
      <c r="T11" s="187">
        <f t="shared" si="5"/>
        <v>18427576.140049998</v>
      </c>
      <c r="U11" s="175">
        <v>0</v>
      </c>
      <c r="V11" s="187">
        <f t="shared" si="6"/>
        <v>18427576.140049998</v>
      </c>
    </row>
    <row r="12" spans="2:25" ht="15" customHeight="1" x14ac:dyDescent="0.25">
      <c r="B12" s="88">
        <v>7</v>
      </c>
      <c r="C12" s="13" t="s">
        <v>11</v>
      </c>
      <c r="D12" s="50" t="s">
        <v>90</v>
      </c>
      <c r="E12" s="15" t="s">
        <v>48</v>
      </c>
      <c r="F12" s="78" t="s">
        <v>157</v>
      </c>
      <c r="G12" s="83">
        <v>324</v>
      </c>
      <c r="H12" s="109">
        <f>G12*10.76</f>
        <v>3486.24</v>
      </c>
      <c r="I12" s="22">
        <v>30.5</v>
      </c>
      <c r="J12" s="14">
        <v>2005</v>
      </c>
      <c r="K12" s="78">
        <v>2024</v>
      </c>
      <c r="L12" s="78">
        <f t="shared" si="0"/>
        <v>19</v>
      </c>
      <c r="M12" s="78">
        <v>40</v>
      </c>
      <c r="N12" s="78">
        <v>0.05</v>
      </c>
      <c r="O12" s="79">
        <f t="shared" si="2"/>
        <v>2.375E-2</v>
      </c>
      <c r="P12" s="188">
        <v>1100</v>
      </c>
      <c r="Q12" s="187">
        <f t="shared" si="3"/>
        <v>11840.289999999999</v>
      </c>
      <c r="R12" s="187">
        <f t="shared" ref="R12:R13" si="8">Q12*G12</f>
        <v>3836253.9599999995</v>
      </c>
      <c r="S12" s="187">
        <f t="shared" si="4"/>
        <v>1731109.5994499996</v>
      </c>
      <c r="T12" s="187">
        <f t="shared" si="5"/>
        <v>2105144.3605499999</v>
      </c>
      <c r="U12" s="176"/>
      <c r="V12" s="187">
        <f t="shared" si="6"/>
        <v>2105144.3605499999</v>
      </c>
    </row>
    <row r="13" spans="2:25" x14ac:dyDescent="0.25">
      <c r="B13" s="89">
        <v>8</v>
      </c>
      <c r="C13" s="13" t="s">
        <v>11</v>
      </c>
      <c r="D13" s="50" t="s">
        <v>91</v>
      </c>
      <c r="E13" s="15" t="s">
        <v>86</v>
      </c>
      <c r="F13" s="78" t="s">
        <v>157</v>
      </c>
      <c r="G13" s="83">
        <v>1125</v>
      </c>
      <c r="H13" s="109">
        <f>G13*10.76</f>
        <v>12105</v>
      </c>
      <c r="I13" s="22">
        <v>12</v>
      </c>
      <c r="J13" s="14">
        <v>2005</v>
      </c>
      <c r="K13" s="78">
        <v>2024</v>
      </c>
      <c r="L13" s="78">
        <f t="shared" si="0"/>
        <v>19</v>
      </c>
      <c r="M13" s="78">
        <v>40</v>
      </c>
      <c r="N13" s="78">
        <v>0.05</v>
      </c>
      <c r="O13" s="79">
        <f t="shared" si="2"/>
        <v>2.375E-2</v>
      </c>
      <c r="P13" s="189">
        <v>800</v>
      </c>
      <c r="Q13" s="187">
        <f t="shared" si="3"/>
        <v>8611.119999999999</v>
      </c>
      <c r="R13" s="187">
        <f t="shared" si="8"/>
        <v>9687509.9999999981</v>
      </c>
      <c r="S13" s="187">
        <f t="shared" si="4"/>
        <v>4371488.8874999993</v>
      </c>
      <c r="T13" s="187">
        <f t="shared" si="5"/>
        <v>5316021.1124999989</v>
      </c>
      <c r="U13" s="175">
        <v>0</v>
      </c>
      <c r="V13" s="187">
        <f t="shared" si="6"/>
        <v>5316021.1124999989</v>
      </c>
    </row>
    <row r="14" spans="2:25" x14ac:dyDescent="0.25">
      <c r="B14" s="88">
        <v>9</v>
      </c>
      <c r="C14" s="13" t="s">
        <v>11</v>
      </c>
      <c r="D14" s="50" t="s">
        <v>92</v>
      </c>
      <c r="E14" s="15" t="s">
        <v>12</v>
      </c>
      <c r="F14" s="78" t="s">
        <v>157</v>
      </c>
      <c r="G14" s="83">
        <v>25</v>
      </c>
      <c r="H14" s="110">
        <f>G14*10.76</f>
        <v>269</v>
      </c>
      <c r="I14" s="22">
        <v>3.5</v>
      </c>
      <c r="J14" s="14">
        <v>2005</v>
      </c>
      <c r="K14" s="78">
        <v>2024</v>
      </c>
      <c r="L14" s="78">
        <f t="shared" si="0"/>
        <v>19</v>
      </c>
      <c r="M14" s="78">
        <v>60</v>
      </c>
      <c r="N14" s="78">
        <v>0.05</v>
      </c>
      <c r="O14" s="79">
        <f t="shared" si="2"/>
        <v>1.5833333333333331E-2</v>
      </c>
      <c r="P14" s="177">
        <v>1200</v>
      </c>
      <c r="Q14" s="177">
        <f t="shared" si="3"/>
        <v>12916.68</v>
      </c>
      <c r="R14" s="177">
        <f t="shared" ref="R14:R36" si="9">Q14*G14</f>
        <v>322917</v>
      </c>
      <c r="S14" s="177">
        <f t="shared" si="4"/>
        <v>97144.19749999998</v>
      </c>
      <c r="T14" s="177">
        <f t="shared" si="5"/>
        <v>225772.80250000002</v>
      </c>
      <c r="U14" s="176"/>
      <c r="V14" s="177">
        <f t="shared" si="6"/>
        <v>225772.80250000002</v>
      </c>
    </row>
    <row r="15" spans="2:25" x14ac:dyDescent="0.25">
      <c r="B15" s="89">
        <v>10</v>
      </c>
      <c r="C15" s="13" t="s">
        <v>11</v>
      </c>
      <c r="D15" s="50" t="s">
        <v>93</v>
      </c>
      <c r="E15" s="15" t="s">
        <v>48</v>
      </c>
      <c r="F15" s="78" t="s">
        <v>157</v>
      </c>
      <c r="G15" s="83">
        <v>315</v>
      </c>
      <c r="H15" s="110">
        <f t="shared" ref="H15:H36" si="10">G15*10.76</f>
        <v>3389.4</v>
      </c>
      <c r="I15" s="22">
        <v>12</v>
      </c>
      <c r="J15" s="14">
        <v>2005</v>
      </c>
      <c r="K15" s="78">
        <v>2024</v>
      </c>
      <c r="L15" s="78">
        <f t="shared" si="0"/>
        <v>19</v>
      </c>
      <c r="M15" s="78">
        <v>40</v>
      </c>
      <c r="N15" s="78">
        <v>0.05</v>
      </c>
      <c r="O15" s="79">
        <f t="shared" si="2"/>
        <v>2.375E-2</v>
      </c>
      <c r="P15" s="177">
        <v>800</v>
      </c>
      <c r="Q15" s="177">
        <f t="shared" si="3"/>
        <v>8611.119999999999</v>
      </c>
      <c r="R15" s="177">
        <f t="shared" si="9"/>
        <v>2712502.8</v>
      </c>
      <c r="S15" s="177">
        <f t="shared" si="4"/>
        <v>1224016.8884999999</v>
      </c>
      <c r="T15" s="177">
        <f t="shared" si="5"/>
        <v>1488485.9114999999</v>
      </c>
      <c r="U15" s="175">
        <v>0</v>
      </c>
      <c r="V15" s="177">
        <f t="shared" si="6"/>
        <v>1488485.9114999999</v>
      </c>
    </row>
    <row r="16" spans="2:25" x14ac:dyDescent="0.25">
      <c r="B16" s="88">
        <v>11</v>
      </c>
      <c r="C16" s="14" t="s">
        <v>95</v>
      </c>
      <c r="D16" s="50" t="s">
        <v>94</v>
      </c>
      <c r="E16" s="15" t="s">
        <v>12</v>
      </c>
      <c r="F16" s="78" t="s">
        <v>157</v>
      </c>
      <c r="G16" s="83">
        <v>300</v>
      </c>
      <c r="H16" s="110">
        <f t="shared" si="10"/>
        <v>3228</v>
      </c>
      <c r="I16" s="22">
        <v>7</v>
      </c>
      <c r="J16" s="14">
        <v>2005</v>
      </c>
      <c r="K16" s="78">
        <v>2024</v>
      </c>
      <c r="L16" s="78">
        <f t="shared" si="0"/>
        <v>19</v>
      </c>
      <c r="M16" s="78">
        <v>60</v>
      </c>
      <c r="N16" s="78">
        <v>0.05</v>
      </c>
      <c r="O16" s="79">
        <f t="shared" si="2"/>
        <v>1.5833333333333331E-2</v>
      </c>
      <c r="P16" s="177">
        <v>1400</v>
      </c>
      <c r="Q16" s="177">
        <f t="shared" si="3"/>
        <v>15069.46</v>
      </c>
      <c r="R16" s="177">
        <f t="shared" si="9"/>
        <v>4520838</v>
      </c>
      <c r="S16" s="177">
        <f t="shared" si="4"/>
        <v>1360018.7649999997</v>
      </c>
      <c r="T16" s="177">
        <f t="shared" si="5"/>
        <v>3160819.2350000003</v>
      </c>
      <c r="U16" s="176"/>
      <c r="V16" s="177">
        <f t="shared" si="6"/>
        <v>3160819.2350000003</v>
      </c>
    </row>
    <row r="17" spans="2:22" x14ac:dyDescent="0.25">
      <c r="B17" s="89">
        <v>12</v>
      </c>
      <c r="C17" s="13" t="s">
        <v>11</v>
      </c>
      <c r="D17" s="50" t="s">
        <v>96</v>
      </c>
      <c r="E17" s="15" t="s">
        <v>12</v>
      </c>
      <c r="F17" s="78" t="s">
        <v>157</v>
      </c>
      <c r="G17" s="83">
        <v>25</v>
      </c>
      <c r="H17" s="110">
        <f t="shared" si="10"/>
        <v>269</v>
      </c>
      <c r="I17" s="22">
        <v>3.5</v>
      </c>
      <c r="J17" s="14">
        <v>2005</v>
      </c>
      <c r="K17" s="78">
        <v>2024</v>
      </c>
      <c r="L17" s="78">
        <f t="shared" si="0"/>
        <v>19</v>
      </c>
      <c r="M17" s="78">
        <v>60</v>
      </c>
      <c r="N17" s="78">
        <v>0.05</v>
      </c>
      <c r="O17" s="79">
        <f t="shared" si="2"/>
        <v>1.5833333333333331E-2</v>
      </c>
      <c r="P17" s="177">
        <v>1200</v>
      </c>
      <c r="Q17" s="177">
        <f t="shared" si="3"/>
        <v>12916.68</v>
      </c>
      <c r="R17" s="177">
        <f t="shared" si="9"/>
        <v>322917</v>
      </c>
      <c r="S17" s="177">
        <f t="shared" si="4"/>
        <v>97144.19749999998</v>
      </c>
      <c r="T17" s="177">
        <f t="shared" si="5"/>
        <v>225772.80250000002</v>
      </c>
      <c r="U17" s="175">
        <v>0</v>
      </c>
      <c r="V17" s="177">
        <f t="shared" si="6"/>
        <v>225772.80250000002</v>
      </c>
    </row>
    <row r="18" spans="2:22" x14ac:dyDescent="0.25">
      <c r="B18" s="88">
        <v>13</v>
      </c>
      <c r="C18" s="13" t="s">
        <v>11</v>
      </c>
      <c r="D18" s="50" t="s">
        <v>97</v>
      </c>
      <c r="E18" s="15" t="s">
        <v>12</v>
      </c>
      <c r="F18" s="78" t="s">
        <v>157</v>
      </c>
      <c r="G18" s="83">
        <v>50</v>
      </c>
      <c r="H18" s="110">
        <f t="shared" si="10"/>
        <v>538</v>
      </c>
      <c r="I18" s="22">
        <v>3.5</v>
      </c>
      <c r="J18" s="14">
        <v>2005</v>
      </c>
      <c r="K18" s="78">
        <v>2024</v>
      </c>
      <c r="L18" s="78">
        <f t="shared" si="0"/>
        <v>19</v>
      </c>
      <c r="M18" s="78">
        <v>60</v>
      </c>
      <c r="N18" s="78">
        <v>0.05</v>
      </c>
      <c r="O18" s="79">
        <f t="shared" si="2"/>
        <v>1.5833333333333331E-2</v>
      </c>
      <c r="P18" s="177">
        <v>1300</v>
      </c>
      <c r="Q18" s="177">
        <f t="shared" si="3"/>
        <v>13993.07</v>
      </c>
      <c r="R18" s="177">
        <f t="shared" si="9"/>
        <v>699653.5</v>
      </c>
      <c r="S18" s="177">
        <f t="shared" si="4"/>
        <v>210479.09458333332</v>
      </c>
      <c r="T18" s="177">
        <f t="shared" si="5"/>
        <v>489174.40541666665</v>
      </c>
      <c r="U18" s="176"/>
      <c r="V18" s="177">
        <f t="shared" si="6"/>
        <v>489174.40541666665</v>
      </c>
    </row>
    <row r="19" spans="2:22" x14ac:dyDescent="0.25">
      <c r="B19" s="89">
        <v>14</v>
      </c>
      <c r="C19" s="13" t="s">
        <v>11</v>
      </c>
      <c r="D19" s="50" t="s">
        <v>98</v>
      </c>
      <c r="E19" s="15" t="s">
        <v>12</v>
      </c>
      <c r="F19" s="78" t="s">
        <v>157</v>
      </c>
      <c r="G19" s="83">
        <v>36</v>
      </c>
      <c r="H19" s="110">
        <f t="shared" si="10"/>
        <v>387.36</v>
      </c>
      <c r="I19" s="22">
        <v>3.5</v>
      </c>
      <c r="J19" s="14">
        <v>2005</v>
      </c>
      <c r="K19" s="78">
        <v>2024</v>
      </c>
      <c r="L19" s="78">
        <f t="shared" si="0"/>
        <v>19</v>
      </c>
      <c r="M19" s="78">
        <v>60</v>
      </c>
      <c r="N19" s="78">
        <v>0.05</v>
      </c>
      <c r="O19" s="79">
        <f t="shared" si="2"/>
        <v>1.5833333333333331E-2</v>
      </c>
      <c r="P19" s="177">
        <v>1200</v>
      </c>
      <c r="Q19" s="177">
        <f t="shared" si="3"/>
        <v>12916.68</v>
      </c>
      <c r="R19" s="177">
        <f t="shared" si="9"/>
        <v>465000.48</v>
      </c>
      <c r="S19" s="177">
        <f t="shared" si="4"/>
        <v>139887.64439999999</v>
      </c>
      <c r="T19" s="177">
        <f t="shared" si="5"/>
        <v>325112.83559999999</v>
      </c>
      <c r="U19" s="175">
        <v>0</v>
      </c>
      <c r="V19" s="177">
        <f t="shared" si="6"/>
        <v>325112.83559999999</v>
      </c>
    </row>
    <row r="20" spans="2:22" x14ac:dyDescent="0.25">
      <c r="B20" s="88">
        <v>15</v>
      </c>
      <c r="C20" s="13" t="s">
        <v>11</v>
      </c>
      <c r="D20" s="50" t="s">
        <v>99</v>
      </c>
      <c r="E20" s="15" t="s">
        <v>12</v>
      </c>
      <c r="F20" s="78" t="s">
        <v>157</v>
      </c>
      <c r="G20" s="83">
        <v>25</v>
      </c>
      <c r="H20" s="110">
        <f t="shared" si="10"/>
        <v>269</v>
      </c>
      <c r="I20" s="22">
        <v>3.5</v>
      </c>
      <c r="J20" s="14">
        <v>2005</v>
      </c>
      <c r="K20" s="78">
        <v>2024</v>
      </c>
      <c r="L20" s="78">
        <f t="shared" si="0"/>
        <v>19</v>
      </c>
      <c r="M20" s="78">
        <v>60</v>
      </c>
      <c r="N20" s="78">
        <v>0.05</v>
      </c>
      <c r="O20" s="79">
        <f t="shared" si="2"/>
        <v>1.5833333333333331E-2</v>
      </c>
      <c r="P20" s="177">
        <v>1200</v>
      </c>
      <c r="Q20" s="177">
        <f>P20*10.7639</f>
        <v>12916.68</v>
      </c>
      <c r="R20" s="177">
        <f t="shared" si="9"/>
        <v>322917</v>
      </c>
      <c r="S20" s="177">
        <f>R20*O20*L20</f>
        <v>97144.19749999998</v>
      </c>
      <c r="T20" s="177">
        <f>MAX(R20-S20,0)</f>
        <v>225772.80250000002</v>
      </c>
      <c r="U20" s="176"/>
      <c r="V20" s="177">
        <f>IF(T20&gt;N20*R20,T20*(1+U20),R20*N20)</f>
        <v>225772.80250000002</v>
      </c>
    </row>
    <row r="21" spans="2:22" x14ac:dyDescent="0.25">
      <c r="B21" s="89">
        <v>16</v>
      </c>
      <c r="C21" s="13" t="s">
        <v>11</v>
      </c>
      <c r="D21" s="50" t="s">
        <v>100</v>
      </c>
      <c r="E21" s="15" t="s">
        <v>48</v>
      </c>
      <c r="F21" s="78" t="s">
        <v>157</v>
      </c>
      <c r="G21" s="83">
        <v>400</v>
      </c>
      <c r="H21" s="110">
        <f t="shared" si="10"/>
        <v>4304</v>
      </c>
      <c r="I21" s="22">
        <v>15</v>
      </c>
      <c r="J21" s="14">
        <v>2005</v>
      </c>
      <c r="K21" s="78">
        <v>2024</v>
      </c>
      <c r="L21" s="78">
        <f t="shared" si="0"/>
        <v>19</v>
      </c>
      <c r="M21" s="78">
        <v>40</v>
      </c>
      <c r="N21" s="78">
        <v>0.05</v>
      </c>
      <c r="O21" s="79">
        <f t="shared" si="2"/>
        <v>2.375E-2</v>
      </c>
      <c r="P21" s="177">
        <v>900</v>
      </c>
      <c r="Q21" s="177">
        <f t="shared" ref="Q21:Q36" si="11">P21*10.7639</f>
        <v>9687.51</v>
      </c>
      <c r="R21" s="177">
        <f t="shared" si="9"/>
        <v>3875004</v>
      </c>
      <c r="S21" s="177">
        <f t="shared" ref="S21:S36" si="12">R21*O21*L21</f>
        <v>1748595.5549999999</v>
      </c>
      <c r="T21" s="177">
        <f t="shared" ref="T21:T37" si="13">MAX(R21-S21,0)</f>
        <v>2126408.4450000003</v>
      </c>
      <c r="U21" s="175">
        <v>0</v>
      </c>
      <c r="V21" s="177">
        <f t="shared" ref="V21:V36" si="14">IF(T21&gt;N21*R21,T21*(1+U21),R21*N21)</f>
        <v>2126408.4450000003</v>
      </c>
    </row>
    <row r="22" spans="2:22" x14ac:dyDescent="0.25">
      <c r="B22" s="88">
        <v>17</v>
      </c>
      <c r="C22" s="13" t="s">
        <v>11</v>
      </c>
      <c r="D22" s="50" t="s">
        <v>101</v>
      </c>
      <c r="E22" s="15" t="s">
        <v>48</v>
      </c>
      <c r="F22" s="78" t="s">
        <v>157</v>
      </c>
      <c r="G22" s="83">
        <v>288</v>
      </c>
      <c r="H22" s="110">
        <f t="shared" si="10"/>
        <v>3098.88</v>
      </c>
      <c r="I22" s="22">
        <v>12</v>
      </c>
      <c r="J22" s="14">
        <v>2005</v>
      </c>
      <c r="K22" s="78">
        <v>2024</v>
      </c>
      <c r="L22" s="78">
        <f t="shared" si="0"/>
        <v>19</v>
      </c>
      <c r="M22" s="78">
        <v>40</v>
      </c>
      <c r="N22" s="78">
        <v>0.05</v>
      </c>
      <c r="O22" s="79">
        <f t="shared" si="2"/>
        <v>2.375E-2</v>
      </c>
      <c r="P22" s="177">
        <v>800</v>
      </c>
      <c r="Q22" s="177">
        <f t="shared" si="11"/>
        <v>8611.119999999999</v>
      </c>
      <c r="R22" s="177">
        <f t="shared" si="9"/>
        <v>2480002.5599999996</v>
      </c>
      <c r="S22" s="177">
        <f t="shared" si="12"/>
        <v>1119101.1551999999</v>
      </c>
      <c r="T22" s="177">
        <f t="shared" si="13"/>
        <v>1360901.4047999997</v>
      </c>
      <c r="U22" s="176"/>
      <c r="V22" s="177">
        <f t="shared" si="14"/>
        <v>1360901.4047999997</v>
      </c>
    </row>
    <row r="23" spans="2:22" x14ac:dyDescent="0.25">
      <c r="B23" s="89">
        <v>18</v>
      </c>
      <c r="C23" s="13" t="s">
        <v>11</v>
      </c>
      <c r="D23" s="50" t="s">
        <v>102</v>
      </c>
      <c r="E23" s="15" t="s">
        <v>48</v>
      </c>
      <c r="F23" s="78" t="s">
        <v>157</v>
      </c>
      <c r="G23" s="83">
        <v>1100</v>
      </c>
      <c r="H23" s="110">
        <f t="shared" si="10"/>
        <v>11836</v>
      </c>
      <c r="I23" s="22">
        <v>15</v>
      </c>
      <c r="J23" s="14">
        <v>2005</v>
      </c>
      <c r="K23" s="78">
        <v>2024</v>
      </c>
      <c r="L23" s="78">
        <f t="shared" si="0"/>
        <v>19</v>
      </c>
      <c r="M23" s="78">
        <v>40</v>
      </c>
      <c r="N23" s="78">
        <v>0.05</v>
      </c>
      <c r="O23" s="79">
        <f t="shared" si="2"/>
        <v>2.375E-2</v>
      </c>
      <c r="P23" s="177">
        <v>900</v>
      </c>
      <c r="Q23" s="177">
        <f t="shared" si="11"/>
        <v>9687.51</v>
      </c>
      <c r="R23" s="177">
        <f t="shared" si="9"/>
        <v>10656261</v>
      </c>
      <c r="S23" s="177">
        <f t="shared" si="12"/>
        <v>4808637.7762500001</v>
      </c>
      <c r="T23" s="177">
        <f t="shared" si="13"/>
        <v>5847623.2237499999</v>
      </c>
      <c r="U23" s="175">
        <v>0</v>
      </c>
      <c r="V23" s="177">
        <f t="shared" si="14"/>
        <v>5847623.2237499999</v>
      </c>
    </row>
    <row r="24" spans="2:22" x14ac:dyDescent="0.25">
      <c r="B24" s="88">
        <v>19</v>
      </c>
      <c r="C24" s="13" t="s">
        <v>11</v>
      </c>
      <c r="D24" s="50" t="s">
        <v>103</v>
      </c>
      <c r="E24" s="15" t="s">
        <v>12</v>
      </c>
      <c r="F24" s="78" t="s">
        <v>157</v>
      </c>
      <c r="G24" s="83">
        <v>30</v>
      </c>
      <c r="H24" s="110">
        <f t="shared" si="10"/>
        <v>322.8</v>
      </c>
      <c r="I24" s="22">
        <v>3.8</v>
      </c>
      <c r="J24" s="14">
        <v>2005</v>
      </c>
      <c r="K24" s="78">
        <v>2024</v>
      </c>
      <c r="L24" s="78">
        <f t="shared" si="0"/>
        <v>19</v>
      </c>
      <c r="M24" s="78">
        <v>60</v>
      </c>
      <c r="N24" s="78">
        <v>0.05</v>
      </c>
      <c r="O24" s="79">
        <f t="shared" si="2"/>
        <v>1.5833333333333331E-2</v>
      </c>
      <c r="P24" s="177">
        <v>1200</v>
      </c>
      <c r="Q24" s="177">
        <f t="shared" si="11"/>
        <v>12916.68</v>
      </c>
      <c r="R24" s="177">
        <f t="shared" si="9"/>
        <v>387500.4</v>
      </c>
      <c r="S24" s="177">
        <f t="shared" si="12"/>
        <v>116573.037</v>
      </c>
      <c r="T24" s="177">
        <f t="shared" si="13"/>
        <v>270927.36300000001</v>
      </c>
      <c r="U24" s="176"/>
      <c r="V24" s="177">
        <f t="shared" si="14"/>
        <v>270927.36300000001</v>
      </c>
    </row>
    <row r="25" spans="2:22" x14ac:dyDescent="0.25">
      <c r="B25" s="89">
        <v>20</v>
      </c>
      <c r="C25" s="13" t="s">
        <v>11</v>
      </c>
      <c r="D25" s="1" t="s">
        <v>104</v>
      </c>
      <c r="E25" s="15" t="s">
        <v>12</v>
      </c>
      <c r="F25" s="78" t="s">
        <v>157</v>
      </c>
      <c r="G25" s="83">
        <v>54</v>
      </c>
      <c r="H25" s="110">
        <f t="shared" si="10"/>
        <v>581.04</v>
      </c>
      <c r="I25" s="22">
        <v>3.5</v>
      </c>
      <c r="J25" s="14">
        <v>2005</v>
      </c>
      <c r="K25" s="78">
        <v>2024</v>
      </c>
      <c r="L25" s="78">
        <f t="shared" si="0"/>
        <v>19</v>
      </c>
      <c r="M25" s="78">
        <v>60</v>
      </c>
      <c r="N25" s="78">
        <v>0.05</v>
      </c>
      <c r="O25" s="79">
        <f t="shared" si="2"/>
        <v>1.5833333333333331E-2</v>
      </c>
      <c r="P25" s="177">
        <v>1200</v>
      </c>
      <c r="Q25" s="177">
        <f t="shared" si="11"/>
        <v>12916.68</v>
      </c>
      <c r="R25" s="177">
        <f t="shared" si="9"/>
        <v>697500.72</v>
      </c>
      <c r="S25" s="177">
        <f t="shared" si="12"/>
        <v>209831.46659999996</v>
      </c>
      <c r="T25" s="177">
        <f t="shared" si="13"/>
        <v>487669.25340000005</v>
      </c>
      <c r="U25" s="175">
        <v>0</v>
      </c>
      <c r="V25" s="177">
        <f t="shared" si="14"/>
        <v>487669.25340000005</v>
      </c>
    </row>
    <row r="26" spans="2:22" ht="15.75" x14ac:dyDescent="0.25">
      <c r="B26" s="88">
        <v>21</v>
      </c>
      <c r="C26" s="13" t="s">
        <v>11</v>
      </c>
      <c r="D26" s="52" t="s">
        <v>105</v>
      </c>
      <c r="E26" s="15" t="s">
        <v>106</v>
      </c>
      <c r="F26" s="78" t="s">
        <v>157</v>
      </c>
      <c r="G26" s="83">
        <v>2150</v>
      </c>
      <c r="H26" s="110">
        <f t="shared" si="10"/>
        <v>23134</v>
      </c>
      <c r="I26" s="22">
        <v>6</v>
      </c>
      <c r="J26" s="14">
        <v>2005</v>
      </c>
      <c r="K26" s="78">
        <v>2024</v>
      </c>
      <c r="L26" s="78">
        <f>K26-J26</f>
        <v>19</v>
      </c>
      <c r="M26" s="78">
        <v>60</v>
      </c>
      <c r="N26" s="78">
        <v>0.05</v>
      </c>
      <c r="O26" s="79">
        <f t="shared" si="2"/>
        <v>1.5833333333333331E-2</v>
      </c>
      <c r="P26" s="177">
        <v>1400</v>
      </c>
      <c r="Q26" s="177">
        <f t="shared" si="11"/>
        <v>15069.46</v>
      </c>
      <c r="R26" s="177">
        <f t="shared" si="9"/>
        <v>32399338.999999996</v>
      </c>
      <c r="S26" s="177">
        <f t="shared" si="12"/>
        <v>9746801.1491666641</v>
      </c>
      <c r="T26" s="177">
        <f t="shared" si="13"/>
        <v>22652537.850833334</v>
      </c>
      <c r="U26" s="176"/>
      <c r="V26" s="177">
        <f t="shared" si="14"/>
        <v>22652537.850833334</v>
      </c>
    </row>
    <row r="27" spans="2:22" ht="15.75" x14ac:dyDescent="0.25">
      <c r="B27" s="89">
        <v>22</v>
      </c>
      <c r="C27" s="13" t="s">
        <v>11</v>
      </c>
      <c r="D27" s="52" t="s">
        <v>69</v>
      </c>
      <c r="E27" s="15" t="s">
        <v>74</v>
      </c>
      <c r="F27" s="78" t="s">
        <v>157</v>
      </c>
      <c r="G27" s="83">
        <v>5250</v>
      </c>
      <c r="H27" s="110">
        <f t="shared" si="10"/>
        <v>56490</v>
      </c>
      <c r="I27" s="22"/>
      <c r="J27" s="14">
        <v>2005</v>
      </c>
      <c r="K27" s="78">
        <v>2024</v>
      </c>
      <c r="L27" s="78">
        <f t="shared" si="0"/>
        <v>19</v>
      </c>
      <c r="M27" s="78">
        <v>60</v>
      </c>
      <c r="N27" s="78">
        <v>0.05</v>
      </c>
      <c r="O27" s="79">
        <f t="shared" si="2"/>
        <v>1.5833333333333331E-2</v>
      </c>
      <c r="P27" s="177">
        <v>50</v>
      </c>
      <c r="Q27" s="177">
        <f t="shared" si="11"/>
        <v>538.19499999999994</v>
      </c>
      <c r="R27" s="177">
        <f t="shared" si="9"/>
        <v>2825523.7499999995</v>
      </c>
      <c r="S27" s="177">
        <f t="shared" si="12"/>
        <v>850011.72812499967</v>
      </c>
      <c r="T27" s="177">
        <f t="shared" si="13"/>
        <v>1975512.0218749999</v>
      </c>
      <c r="U27" s="175">
        <v>0</v>
      </c>
      <c r="V27" s="177">
        <f t="shared" si="14"/>
        <v>1975512.0218749999</v>
      </c>
    </row>
    <row r="28" spans="2:22" ht="15.75" x14ac:dyDescent="0.25">
      <c r="B28" s="88">
        <v>23</v>
      </c>
      <c r="C28" s="13" t="s">
        <v>11</v>
      </c>
      <c r="D28" s="52" t="s">
        <v>107</v>
      </c>
      <c r="E28" s="15" t="s">
        <v>108</v>
      </c>
      <c r="F28" s="78" t="s">
        <v>157</v>
      </c>
      <c r="G28" s="83">
        <v>770.00000000000011</v>
      </c>
      <c r="H28" s="110">
        <f t="shared" si="10"/>
        <v>8285.2000000000007</v>
      </c>
      <c r="I28" s="22">
        <v>28</v>
      </c>
      <c r="J28" s="14">
        <v>2017</v>
      </c>
      <c r="K28" s="78">
        <v>2024</v>
      </c>
      <c r="L28" s="78">
        <f t="shared" si="0"/>
        <v>7</v>
      </c>
      <c r="M28" s="78">
        <v>40</v>
      </c>
      <c r="N28" s="78">
        <v>0.05</v>
      </c>
      <c r="O28" s="79">
        <f t="shared" si="2"/>
        <v>2.375E-2</v>
      </c>
      <c r="P28" s="177">
        <v>1000</v>
      </c>
      <c r="Q28" s="177">
        <f t="shared" si="11"/>
        <v>10763.9</v>
      </c>
      <c r="R28" s="177">
        <f t="shared" si="9"/>
        <v>8288203.0000000009</v>
      </c>
      <c r="S28" s="177">
        <f t="shared" si="12"/>
        <v>1377913.7487500003</v>
      </c>
      <c r="T28" s="177">
        <f t="shared" si="13"/>
        <v>6910289.2512500007</v>
      </c>
      <c r="U28" s="176"/>
      <c r="V28" s="177">
        <f t="shared" si="14"/>
        <v>6910289.2512500007</v>
      </c>
    </row>
    <row r="29" spans="2:22" ht="15.75" x14ac:dyDescent="0.25">
      <c r="B29" s="89">
        <v>24</v>
      </c>
      <c r="C29" s="13" t="s">
        <v>11</v>
      </c>
      <c r="D29" s="52" t="s">
        <v>109</v>
      </c>
      <c r="E29" s="15" t="s">
        <v>106</v>
      </c>
      <c r="F29" s="78" t="s">
        <v>157</v>
      </c>
      <c r="G29" s="83">
        <v>68</v>
      </c>
      <c r="H29" s="110">
        <f t="shared" si="10"/>
        <v>731.68</v>
      </c>
      <c r="I29" s="22">
        <v>6</v>
      </c>
      <c r="J29" s="14">
        <v>2017</v>
      </c>
      <c r="K29" s="78">
        <v>2024</v>
      </c>
      <c r="L29" s="78">
        <f t="shared" si="0"/>
        <v>7</v>
      </c>
      <c r="M29" s="78">
        <v>60</v>
      </c>
      <c r="N29" s="78">
        <v>0.05</v>
      </c>
      <c r="O29" s="79">
        <f t="shared" si="2"/>
        <v>1.5833333333333331E-2</v>
      </c>
      <c r="P29" s="177">
        <v>1200</v>
      </c>
      <c r="Q29" s="177">
        <f t="shared" si="11"/>
        <v>12916.68</v>
      </c>
      <c r="R29" s="177">
        <f t="shared" si="9"/>
        <v>878334.24</v>
      </c>
      <c r="S29" s="177">
        <f t="shared" si="12"/>
        <v>97348.711599999995</v>
      </c>
      <c r="T29" s="177">
        <f t="shared" si="13"/>
        <v>780985.52839999995</v>
      </c>
      <c r="U29" s="175">
        <v>0</v>
      </c>
      <c r="V29" s="177">
        <f t="shared" si="14"/>
        <v>780985.52839999995</v>
      </c>
    </row>
    <row r="30" spans="2:22" ht="15.75" x14ac:dyDescent="0.25">
      <c r="B30" s="88">
        <v>25</v>
      </c>
      <c r="C30" s="20" t="s">
        <v>95</v>
      </c>
      <c r="D30" s="52" t="s">
        <v>110</v>
      </c>
      <c r="E30" s="17" t="s">
        <v>111</v>
      </c>
      <c r="F30" s="78" t="s">
        <v>157</v>
      </c>
      <c r="G30" s="83">
        <v>100</v>
      </c>
      <c r="H30" s="110">
        <f t="shared" si="10"/>
        <v>1076</v>
      </c>
      <c r="I30" s="53">
        <v>9</v>
      </c>
      <c r="J30" s="14">
        <v>2017</v>
      </c>
      <c r="K30" s="78">
        <v>2024</v>
      </c>
      <c r="L30" s="78">
        <f t="shared" si="0"/>
        <v>7</v>
      </c>
      <c r="M30" s="78">
        <v>60</v>
      </c>
      <c r="N30" s="78">
        <v>0.05</v>
      </c>
      <c r="O30" s="79">
        <f t="shared" si="2"/>
        <v>1.5833333333333331E-2</v>
      </c>
      <c r="P30" s="177">
        <v>1300</v>
      </c>
      <c r="Q30" s="177">
        <f t="shared" si="11"/>
        <v>13993.07</v>
      </c>
      <c r="R30" s="177">
        <f t="shared" si="9"/>
        <v>1399307</v>
      </c>
      <c r="S30" s="177">
        <f t="shared" si="12"/>
        <v>155089.85916666666</v>
      </c>
      <c r="T30" s="177">
        <f t="shared" si="13"/>
        <v>1244217.1408333334</v>
      </c>
      <c r="U30" s="176"/>
      <c r="V30" s="177">
        <f t="shared" si="14"/>
        <v>1244217.1408333334</v>
      </c>
    </row>
    <row r="31" spans="2:22" ht="15.75" x14ac:dyDescent="0.25">
      <c r="B31" s="89">
        <v>26</v>
      </c>
      <c r="C31" s="13" t="s">
        <v>11</v>
      </c>
      <c r="D31" s="52" t="s">
        <v>112</v>
      </c>
      <c r="E31" s="15" t="s">
        <v>108</v>
      </c>
      <c r="F31" s="78" t="s">
        <v>157</v>
      </c>
      <c r="G31" s="83">
        <v>48</v>
      </c>
      <c r="H31" s="110">
        <f t="shared" si="10"/>
        <v>516.48</v>
      </c>
      <c r="I31" s="22">
        <v>18</v>
      </c>
      <c r="J31" s="14">
        <v>2019</v>
      </c>
      <c r="K31" s="78">
        <v>2024</v>
      </c>
      <c r="L31" s="78">
        <f t="shared" si="0"/>
        <v>5</v>
      </c>
      <c r="M31" s="78">
        <v>40</v>
      </c>
      <c r="N31" s="78">
        <v>0.05</v>
      </c>
      <c r="O31" s="79">
        <f t="shared" si="2"/>
        <v>2.375E-2</v>
      </c>
      <c r="P31" s="177">
        <v>1000</v>
      </c>
      <c r="Q31" s="177">
        <f t="shared" si="11"/>
        <v>10763.9</v>
      </c>
      <c r="R31" s="177">
        <f t="shared" si="9"/>
        <v>516667.19999999995</v>
      </c>
      <c r="S31" s="177">
        <f t="shared" si="12"/>
        <v>61354.229999999996</v>
      </c>
      <c r="T31" s="177">
        <f t="shared" si="13"/>
        <v>455312.97</v>
      </c>
      <c r="U31" s="175">
        <v>0</v>
      </c>
      <c r="V31" s="177">
        <f t="shared" si="14"/>
        <v>455312.97</v>
      </c>
    </row>
    <row r="32" spans="2:22" ht="15.75" x14ac:dyDescent="0.25">
      <c r="B32" s="88">
        <v>27</v>
      </c>
      <c r="C32" s="13" t="s">
        <v>11</v>
      </c>
      <c r="D32" s="52" t="s">
        <v>113</v>
      </c>
      <c r="E32" s="15" t="s">
        <v>114</v>
      </c>
      <c r="F32" s="78" t="s">
        <v>157</v>
      </c>
      <c r="G32" s="105">
        <v>15.985130111524164</v>
      </c>
      <c r="H32" s="110">
        <f t="shared" si="10"/>
        <v>172</v>
      </c>
      <c r="I32" s="22">
        <v>3</v>
      </c>
      <c r="J32" s="14">
        <v>2019</v>
      </c>
      <c r="K32" s="78">
        <v>2024</v>
      </c>
      <c r="L32" s="78">
        <f t="shared" si="0"/>
        <v>5</v>
      </c>
      <c r="M32" s="78">
        <v>40</v>
      </c>
      <c r="N32" s="78">
        <v>0.05</v>
      </c>
      <c r="O32" s="79">
        <f t="shared" si="2"/>
        <v>2.375E-2</v>
      </c>
      <c r="P32" s="177">
        <v>800</v>
      </c>
      <c r="Q32" s="177">
        <f t="shared" si="11"/>
        <v>8611.119999999999</v>
      </c>
      <c r="R32" s="177">
        <f t="shared" si="9"/>
        <v>137649.87360594794</v>
      </c>
      <c r="S32" s="177">
        <f t="shared" si="12"/>
        <v>16345.922490706318</v>
      </c>
      <c r="T32" s="177">
        <f t="shared" si="13"/>
        <v>121303.95111524162</v>
      </c>
      <c r="U32" s="176"/>
      <c r="V32" s="177">
        <f t="shared" si="14"/>
        <v>121303.95111524162</v>
      </c>
    </row>
    <row r="33" spans="2:22" ht="15.75" x14ac:dyDescent="0.25">
      <c r="B33" s="89">
        <v>28</v>
      </c>
      <c r="C33" s="13" t="s">
        <v>11</v>
      </c>
      <c r="D33" s="52" t="s">
        <v>115</v>
      </c>
      <c r="E33" s="15" t="s">
        <v>106</v>
      </c>
      <c r="F33" s="78" t="s">
        <v>157</v>
      </c>
      <c r="G33" s="105">
        <v>51</v>
      </c>
      <c r="H33" s="110">
        <f t="shared" si="10"/>
        <v>548.76</v>
      </c>
      <c r="I33" s="22">
        <v>6</v>
      </c>
      <c r="J33" s="14">
        <v>2019</v>
      </c>
      <c r="K33" s="78">
        <v>2024</v>
      </c>
      <c r="L33" s="78">
        <f t="shared" si="0"/>
        <v>5</v>
      </c>
      <c r="M33" s="78">
        <v>60</v>
      </c>
      <c r="N33" s="78">
        <v>0.05</v>
      </c>
      <c r="O33" s="79">
        <f t="shared" si="2"/>
        <v>1.5833333333333331E-2</v>
      </c>
      <c r="P33" s="177">
        <v>1200</v>
      </c>
      <c r="Q33" s="177">
        <f t="shared" si="11"/>
        <v>12916.68</v>
      </c>
      <c r="R33" s="177">
        <f t="shared" si="9"/>
        <v>658750.68000000005</v>
      </c>
      <c r="S33" s="177">
        <f t="shared" si="12"/>
        <v>52151.095500000003</v>
      </c>
      <c r="T33" s="177">
        <f t="shared" si="13"/>
        <v>606599.5845</v>
      </c>
      <c r="U33" s="175">
        <v>0</v>
      </c>
      <c r="V33" s="177">
        <f t="shared" si="14"/>
        <v>606599.5845</v>
      </c>
    </row>
    <row r="34" spans="2:22" x14ac:dyDescent="0.25">
      <c r="B34" s="88">
        <v>29</v>
      </c>
      <c r="C34" s="13" t="s">
        <v>11</v>
      </c>
      <c r="D34" s="1" t="s">
        <v>77</v>
      </c>
      <c r="E34" s="15" t="s">
        <v>116</v>
      </c>
      <c r="F34" s="78" t="s">
        <v>157</v>
      </c>
      <c r="G34" s="105">
        <v>1665.0000000000002</v>
      </c>
      <c r="H34" s="110">
        <f t="shared" si="10"/>
        <v>17915.400000000001</v>
      </c>
      <c r="I34" s="22"/>
      <c r="J34" s="14">
        <v>2005</v>
      </c>
      <c r="K34" s="78">
        <v>2024</v>
      </c>
      <c r="L34" s="78">
        <f t="shared" si="0"/>
        <v>19</v>
      </c>
      <c r="M34" s="78">
        <v>60</v>
      </c>
      <c r="N34" s="78">
        <v>0.05</v>
      </c>
      <c r="O34" s="79">
        <f t="shared" si="2"/>
        <v>1.5833333333333331E-2</v>
      </c>
      <c r="P34" s="177">
        <f>Q34/3.2</f>
        <v>781.25</v>
      </c>
      <c r="Q34" s="177">
        <v>2500</v>
      </c>
      <c r="R34" s="177">
        <f t="shared" si="9"/>
        <v>4162500.0000000005</v>
      </c>
      <c r="S34" s="177">
        <f t="shared" si="12"/>
        <v>1252218.75</v>
      </c>
      <c r="T34" s="177">
        <f t="shared" si="13"/>
        <v>2910281.2500000005</v>
      </c>
      <c r="U34" s="176"/>
      <c r="V34" s="177">
        <f t="shared" si="14"/>
        <v>2910281.2500000005</v>
      </c>
    </row>
    <row r="35" spans="2:22" x14ac:dyDescent="0.25">
      <c r="B35" s="89">
        <v>30</v>
      </c>
      <c r="C35" s="13" t="s">
        <v>11</v>
      </c>
      <c r="D35" s="1" t="s">
        <v>80</v>
      </c>
      <c r="E35" s="15" t="s">
        <v>81</v>
      </c>
      <c r="F35" s="78" t="s">
        <v>157</v>
      </c>
      <c r="G35" s="105">
        <v>1200</v>
      </c>
      <c r="H35" s="110">
        <f t="shared" si="10"/>
        <v>12912</v>
      </c>
      <c r="I35" s="22">
        <v>2.5</v>
      </c>
      <c r="J35" s="20">
        <v>2005</v>
      </c>
      <c r="K35" s="78">
        <v>2024</v>
      </c>
      <c r="L35" s="78">
        <f t="shared" si="0"/>
        <v>19</v>
      </c>
      <c r="M35" s="78">
        <v>60</v>
      </c>
      <c r="N35" s="78">
        <v>0.05</v>
      </c>
      <c r="O35" s="79">
        <f t="shared" si="2"/>
        <v>1.5833333333333331E-2</v>
      </c>
      <c r="P35" s="177">
        <f>Q35/3.2</f>
        <v>625</v>
      </c>
      <c r="Q35" s="177">
        <v>2000</v>
      </c>
      <c r="R35" s="177">
        <f t="shared" si="9"/>
        <v>2400000</v>
      </c>
      <c r="S35" s="177">
        <f t="shared" si="12"/>
        <v>721999.99999999988</v>
      </c>
      <c r="T35" s="177">
        <f t="shared" si="13"/>
        <v>1678000</v>
      </c>
      <c r="U35" s="175">
        <v>0</v>
      </c>
      <c r="V35" s="177">
        <f t="shared" si="14"/>
        <v>1678000</v>
      </c>
    </row>
    <row r="36" spans="2:22" x14ac:dyDescent="0.25">
      <c r="B36" s="190" t="s">
        <v>159</v>
      </c>
      <c r="C36" s="111" t="s">
        <v>11</v>
      </c>
      <c r="D36" s="93" t="s">
        <v>82</v>
      </c>
      <c r="E36" s="112" t="s">
        <v>81</v>
      </c>
      <c r="F36" s="87" t="s">
        <v>157</v>
      </c>
      <c r="G36" s="191">
        <v>4000</v>
      </c>
      <c r="H36" s="113">
        <f t="shared" si="10"/>
        <v>43040</v>
      </c>
      <c r="I36" s="94">
        <v>26</v>
      </c>
      <c r="J36" s="192">
        <v>2005</v>
      </c>
      <c r="K36" s="87">
        <v>2024</v>
      </c>
      <c r="L36" s="87">
        <f t="shared" si="0"/>
        <v>19</v>
      </c>
      <c r="M36" s="87">
        <v>60</v>
      </c>
      <c r="N36" s="87">
        <v>0.05</v>
      </c>
      <c r="O36" s="95">
        <f t="shared" si="2"/>
        <v>1.5833333333333331E-2</v>
      </c>
      <c r="P36" s="183">
        <v>50</v>
      </c>
      <c r="Q36" s="183">
        <f t="shared" si="11"/>
        <v>538.19499999999994</v>
      </c>
      <c r="R36" s="183">
        <f t="shared" si="9"/>
        <v>2152779.9999999995</v>
      </c>
      <c r="S36" s="183">
        <f t="shared" si="12"/>
        <v>647627.98333333305</v>
      </c>
      <c r="T36" s="183">
        <f t="shared" si="13"/>
        <v>1505152.0166666666</v>
      </c>
      <c r="U36" s="178"/>
      <c r="V36" s="183">
        <f t="shared" si="14"/>
        <v>1505152.0166666666</v>
      </c>
    </row>
    <row r="37" spans="2:22" x14ac:dyDescent="0.25">
      <c r="B37" s="20"/>
      <c r="C37" s="85"/>
      <c r="D37" s="53"/>
      <c r="E37" s="17"/>
      <c r="F37" s="78"/>
      <c r="G37" s="108">
        <f>SUM(G5:G36)</f>
        <v>22296.285130111526</v>
      </c>
      <c r="H37" s="193"/>
      <c r="I37" s="22"/>
      <c r="J37" s="22"/>
      <c r="K37" s="78"/>
      <c r="L37" s="78"/>
      <c r="M37" s="78"/>
      <c r="N37" s="78"/>
      <c r="O37" s="79"/>
      <c r="P37" s="177"/>
      <c r="Q37" s="177"/>
      <c r="R37" s="177">
        <f>SUM(R5:R36)</f>
        <v>135233171.44160596</v>
      </c>
      <c r="S37" s="177">
        <f>SUM(S5:S36)</f>
        <v>44638800.033235706</v>
      </c>
      <c r="T37" s="177">
        <f t="shared" si="13"/>
        <v>90594371.408370256</v>
      </c>
      <c r="U37" s="177"/>
      <c r="V37" s="177">
        <f>SUM(V5:V36)</f>
        <v>90594371.408370227</v>
      </c>
    </row>
    <row r="38" spans="2:22" x14ac:dyDescent="0.25">
      <c r="B38" s="96"/>
      <c r="C38" s="97"/>
      <c r="D38" s="84"/>
      <c r="E38" s="98"/>
      <c r="F38" s="99"/>
      <c r="G38" s="106"/>
      <c r="H38" s="103"/>
      <c r="I38" s="64"/>
      <c r="J38" s="64"/>
      <c r="K38" s="99"/>
      <c r="L38" s="99"/>
      <c r="M38" s="99"/>
      <c r="N38" s="99"/>
      <c r="O38" s="100"/>
      <c r="P38" s="101"/>
      <c r="Q38" s="101"/>
      <c r="R38" s="102"/>
      <c r="S38" s="102"/>
      <c r="T38" s="102"/>
      <c r="U38" s="99"/>
      <c r="V38" s="102"/>
    </row>
    <row r="39" spans="2:22" x14ac:dyDescent="0.25">
      <c r="B39" s="96"/>
      <c r="C39" s="97"/>
      <c r="D39" s="84"/>
      <c r="E39" s="98"/>
      <c r="F39" s="99"/>
      <c r="G39" s="107"/>
      <c r="H39" s="103"/>
      <c r="I39" s="64"/>
      <c r="J39" s="64"/>
      <c r="K39" s="99"/>
      <c r="L39" s="99"/>
      <c r="M39" s="99"/>
      <c r="N39" s="99"/>
      <c r="O39" s="100"/>
      <c r="P39" s="101"/>
      <c r="Q39" s="101"/>
      <c r="R39" s="102"/>
      <c r="S39" s="102"/>
      <c r="T39" s="102"/>
      <c r="U39" s="99"/>
      <c r="V39" s="102"/>
    </row>
    <row r="40" spans="2:22" x14ac:dyDescent="0.25">
      <c r="B40" s="96"/>
      <c r="C40" s="97"/>
      <c r="D40" s="84"/>
      <c r="E40" s="98"/>
      <c r="F40" s="99"/>
      <c r="G40" s="107"/>
      <c r="H40" s="103"/>
      <c r="I40" s="64"/>
      <c r="J40" s="64"/>
      <c r="K40" s="99"/>
      <c r="L40" s="99"/>
      <c r="M40" s="99"/>
      <c r="N40" s="99"/>
      <c r="O40" s="100"/>
      <c r="P40" s="101"/>
      <c r="Q40" s="101"/>
      <c r="R40" s="102"/>
      <c r="S40" s="102"/>
      <c r="T40" s="102"/>
      <c r="U40" s="99"/>
      <c r="V40" s="102"/>
    </row>
    <row r="41" spans="2:22" x14ac:dyDescent="0.25">
      <c r="B41" s="96"/>
      <c r="C41" s="97"/>
      <c r="D41" s="84"/>
      <c r="E41" s="98"/>
      <c r="F41" s="99"/>
      <c r="G41" s="107"/>
      <c r="H41" s="103"/>
      <c r="I41" s="64"/>
      <c r="J41" s="64"/>
      <c r="K41" s="99"/>
      <c r="L41" s="99"/>
      <c r="M41" s="99"/>
      <c r="N41" s="99"/>
      <c r="O41" s="100"/>
      <c r="P41" s="101"/>
      <c r="Q41" s="101"/>
      <c r="R41" s="102"/>
      <c r="S41" s="102"/>
      <c r="T41" s="102"/>
      <c r="U41" s="99"/>
      <c r="V41" s="102"/>
    </row>
    <row r="42" spans="2:22" x14ac:dyDescent="0.25">
      <c r="B42" s="96"/>
      <c r="C42" s="97"/>
      <c r="D42" s="84"/>
      <c r="E42" s="98"/>
      <c r="F42" s="99"/>
      <c r="G42" s="107"/>
      <c r="H42" s="103"/>
      <c r="I42" s="64"/>
      <c r="J42" s="64"/>
      <c r="K42" s="99"/>
      <c r="L42" s="99"/>
      <c r="M42" s="99"/>
      <c r="N42" s="99"/>
      <c r="O42" s="100"/>
      <c r="P42" s="101"/>
      <c r="Q42" s="101"/>
      <c r="R42" s="102"/>
      <c r="S42" s="102"/>
      <c r="T42" s="102"/>
      <c r="U42" s="99"/>
      <c r="V42" s="102"/>
    </row>
    <row r="43" spans="2:22" x14ac:dyDescent="0.25">
      <c r="B43" s="96"/>
      <c r="C43" s="97"/>
      <c r="D43" s="84"/>
      <c r="E43" s="98"/>
      <c r="F43" s="99"/>
      <c r="G43" s="107"/>
      <c r="H43" s="103"/>
      <c r="I43" s="64"/>
      <c r="J43" s="64"/>
      <c r="K43" s="99"/>
      <c r="L43" s="99"/>
      <c r="M43" s="99"/>
      <c r="N43" s="99"/>
      <c r="O43" s="100"/>
      <c r="P43" s="101"/>
      <c r="Q43" s="101"/>
      <c r="R43" s="102"/>
      <c r="S43" s="102"/>
      <c r="T43" s="102"/>
      <c r="U43" s="99"/>
      <c r="V43" s="102"/>
    </row>
    <row r="44" spans="2:22" x14ac:dyDescent="0.25">
      <c r="B44" s="96"/>
      <c r="C44" s="97"/>
      <c r="D44" s="84"/>
      <c r="E44" s="98"/>
      <c r="F44" s="99"/>
      <c r="G44" s="96"/>
      <c r="H44" s="103"/>
      <c r="I44" s="64"/>
      <c r="J44" s="64"/>
      <c r="K44" s="99"/>
      <c r="L44" s="99"/>
      <c r="M44" s="99"/>
      <c r="N44" s="99"/>
      <c r="O44" s="100"/>
      <c r="P44" s="101"/>
      <c r="Q44" s="101"/>
      <c r="R44" s="102"/>
      <c r="S44" s="102"/>
      <c r="T44" s="102"/>
      <c r="U44" s="99"/>
      <c r="V44" s="102"/>
    </row>
    <row r="45" spans="2:22" x14ac:dyDescent="0.25">
      <c r="B45" s="96"/>
      <c r="C45" s="97"/>
      <c r="D45" s="84"/>
      <c r="E45" s="98"/>
      <c r="F45" s="99"/>
      <c r="G45" s="107"/>
      <c r="H45" s="103"/>
      <c r="I45" s="64"/>
      <c r="J45" s="64"/>
      <c r="K45" s="99"/>
      <c r="L45" s="99"/>
      <c r="M45" s="99"/>
      <c r="N45" s="99"/>
      <c r="O45" s="100"/>
      <c r="P45" s="101"/>
      <c r="Q45" s="101"/>
      <c r="R45" s="102"/>
      <c r="S45" s="102"/>
      <c r="T45" s="102"/>
      <c r="U45" s="99"/>
      <c r="V45" s="102"/>
    </row>
    <row r="46" spans="2:22" x14ac:dyDescent="0.25">
      <c r="B46" s="96"/>
      <c r="C46" s="97"/>
      <c r="D46" s="84"/>
      <c r="E46" s="98"/>
      <c r="F46" s="99"/>
      <c r="G46" s="107"/>
      <c r="H46" s="103"/>
      <c r="I46" s="64"/>
      <c r="J46" s="64"/>
      <c r="K46" s="99"/>
      <c r="L46" s="99"/>
      <c r="M46" s="99"/>
      <c r="N46" s="99"/>
      <c r="O46" s="100"/>
      <c r="P46" s="101"/>
      <c r="Q46" s="101"/>
      <c r="R46" s="102"/>
      <c r="S46" s="102"/>
      <c r="T46" s="102"/>
      <c r="U46" s="99"/>
      <c r="V46" s="102"/>
    </row>
    <row r="47" spans="2:22" x14ac:dyDescent="0.25">
      <c r="B47" s="96"/>
      <c r="C47" s="97"/>
      <c r="D47" s="84"/>
      <c r="E47" s="98"/>
      <c r="F47" s="99"/>
      <c r="G47" s="107"/>
      <c r="H47" s="103"/>
      <c r="I47" s="64"/>
      <c r="J47" s="64"/>
      <c r="K47" s="99"/>
      <c r="L47" s="99"/>
      <c r="M47" s="99"/>
      <c r="N47" s="99"/>
      <c r="O47" s="100"/>
      <c r="P47" s="101"/>
      <c r="Q47" s="101"/>
      <c r="R47" s="102"/>
      <c r="S47" s="102"/>
      <c r="T47" s="102"/>
      <c r="U47" s="99"/>
      <c r="V47" s="102"/>
    </row>
    <row r="48" spans="2:22" x14ac:dyDescent="0.25">
      <c r="B48" s="96"/>
      <c r="C48" s="97"/>
      <c r="D48" s="84"/>
      <c r="E48" s="98"/>
      <c r="F48" s="99"/>
      <c r="G48" s="106"/>
      <c r="H48" s="103"/>
      <c r="I48" s="64"/>
      <c r="J48" s="64"/>
      <c r="K48" s="99"/>
      <c r="L48" s="99"/>
      <c r="M48" s="99"/>
      <c r="N48" s="99"/>
      <c r="O48" s="100"/>
      <c r="P48" s="101"/>
      <c r="Q48" s="101"/>
      <c r="R48" s="102"/>
      <c r="S48" s="102"/>
      <c r="T48" s="102"/>
      <c r="U48" s="99"/>
      <c r="V48" s="102"/>
    </row>
    <row r="49" spans="2:22" x14ac:dyDescent="0.25">
      <c r="B49" s="96"/>
      <c r="C49" s="97"/>
      <c r="D49" s="84"/>
      <c r="E49" s="98"/>
      <c r="F49" s="99"/>
      <c r="G49" s="96"/>
      <c r="H49" s="103"/>
      <c r="I49" s="64"/>
      <c r="J49" s="64"/>
      <c r="K49" s="99"/>
      <c r="L49" s="99"/>
      <c r="M49" s="99"/>
      <c r="N49" s="99"/>
      <c r="O49" s="100"/>
      <c r="P49" s="101"/>
      <c r="Q49" s="101"/>
      <c r="R49" s="102"/>
      <c r="S49" s="102"/>
      <c r="T49" s="102"/>
      <c r="U49" s="99"/>
      <c r="V49" s="102"/>
    </row>
    <row r="50" spans="2:22" x14ac:dyDescent="0.25">
      <c r="B50" s="96"/>
      <c r="C50" s="97"/>
      <c r="D50" s="84"/>
      <c r="E50" s="98"/>
      <c r="F50" s="99"/>
      <c r="G50" s="96"/>
      <c r="H50" s="103"/>
      <c r="I50" s="64"/>
      <c r="J50" s="64"/>
      <c r="K50" s="99"/>
      <c r="L50" s="99"/>
      <c r="M50" s="99"/>
      <c r="N50" s="99"/>
      <c r="O50" s="100"/>
      <c r="P50" s="101"/>
      <c r="Q50" s="101"/>
      <c r="R50" s="102"/>
      <c r="S50" s="102"/>
      <c r="T50" s="102"/>
      <c r="U50" s="99"/>
      <c r="V50" s="102"/>
    </row>
    <row r="51" spans="2:22" x14ac:dyDescent="0.25">
      <c r="B51" s="96"/>
      <c r="C51" s="97"/>
      <c r="D51" s="84"/>
      <c r="E51" s="98"/>
      <c r="F51" s="99"/>
      <c r="G51" s="96"/>
      <c r="H51" s="103"/>
      <c r="I51" s="64"/>
      <c r="J51" s="64"/>
      <c r="K51" s="99"/>
      <c r="L51" s="99"/>
      <c r="M51" s="99"/>
      <c r="N51" s="99"/>
      <c r="O51" s="100"/>
      <c r="P51" s="101"/>
      <c r="Q51" s="101"/>
      <c r="R51" s="102"/>
      <c r="S51" s="102"/>
      <c r="T51" s="102"/>
      <c r="U51" s="99"/>
      <c r="V51" s="102"/>
    </row>
    <row r="52" spans="2:22" x14ac:dyDescent="0.25">
      <c r="B52" s="96"/>
      <c r="C52" s="97"/>
      <c r="D52" s="84"/>
      <c r="E52" s="98"/>
      <c r="F52" s="99"/>
      <c r="G52" s="96"/>
      <c r="H52" s="103"/>
      <c r="I52" s="64"/>
      <c r="J52" s="64"/>
      <c r="K52" s="99"/>
      <c r="L52" s="99"/>
      <c r="M52" s="99"/>
      <c r="N52" s="99"/>
      <c r="O52" s="100"/>
      <c r="P52" s="101"/>
      <c r="Q52" s="101"/>
      <c r="R52" s="102"/>
      <c r="S52" s="102"/>
      <c r="T52" s="102"/>
      <c r="U52" s="99"/>
      <c r="V52" s="102"/>
    </row>
    <row r="53" spans="2:22" x14ac:dyDescent="0.25">
      <c r="B53" s="96"/>
      <c r="C53" s="97"/>
      <c r="D53" s="84"/>
      <c r="E53" s="98"/>
      <c r="F53" s="99"/>
      <c r="G53" s="96"/>
      <c r="H53" s="103"/>
      <c r="I53" s="64"/>
      <c r="J53" s="64"/>
      <c r="K53" s="99"/>
      <c r="L53" s="99"/>
      <c r="M53" s="99"/>
      <c r="N53" s="99"/>
      <c r="O53" s="100"/>
      <c r="P53" s="101"/>
      <c r="Q53" s="101"/>
      <c r="R53" s="102"/>
      <c r="S53" s="102"/>
      <c r="T53" s="102"/>
      <c r="U53" s="99"/>
      <c r="V53" s="102"/>
    </row>
    <row r="54" spans="2:22" x14ac:dyDescent="0.25">
      <c r="B54" s="96"/>
      <c r="C54" s="97"/>
      <c r="D54" s="84"/>
      <c r="E54" s="98"/>
      <c r="F54" s="99"/>
      <c r="G54" s="107"/>
      <c r="H54" s="103"/>
      <c r="I54" s="64"/>
      <c r="J54" s="64"/>
      <c r="K54" s="99"/>
      <c r="L54" s="99"/>
      <c r="M54" s="99"/>
      <c r="N54" s="99"/>
      <c r="O54" s="100"/>
      <c r="P54" s="101"/>
      <c r="Q54" s="101"/>
      <c r="R54" s="102"/>
      <c r="S54" s="102"/>
      <c r="T54" s="102"/>
      <c r="U54" s="99"/>
      <c r="V54" s="102"/>
    </row>
    <row r="55" spans="2:22" x14ac:dyDescent="0.25">
      <c r="B55" s="96"/>
      <c r="C55" s="97"/>
      <c r="D55" s="84"/>
      <c r="E55" s="98"/>
      <c r="F55" s="99"/>
      <c r="G55" s="96"/>
      <c r="H55" s="103"/>
      <c r="I55" s="64"/>
      <c r="J55" s="64"/>
      <c r="K55" s="99"/>
      <c r="L55" s="99"/>
      <c r="M55" s="99"/>
      <c r="N55" s="99"/>
      <c r="O55" s="100"/>
      <c r="P55" s="101"/>
      <c r="Q55" s="101"/>
      <c r="R55" s="102"/>
      <c r="S55" s="102"/>
      <c r="T55" s="102"/>
      <c r="U55" s="99"/>
      <c r="V55" s="102"/>
    </row>
    <row r="56" spans="2:22" x14ac:dyDescent="0.25">
      <c r="B56" s="96"/>
      <c r="C56" s="97"/>
      <c r="D56" s="84"/>
      <c r="E56" s="98"/>
      <c r="F56" s="99"/>
      <c r="G56" s="96"/>
      <c r="H56" s="103"/>
      <c r="I56" s="64"/>
      <c r="J56" s="64"/>
      <c r="K56" s="99"/>
      <c r="L56" s="99"/>
      <c r="M56" s="99"/>
      <c r="N56" s="99"/>
      <c r="O56" s="100"/>
      <c r="P56" s="101"/>
      <c r="Q56" s="101"/>
      <c r="R56" s="102"/>
      <c r="S56" s="102"/>
      <c r="T56" s="102"/>
      <c r="U56" s="99"/>
      <c r="V56" s="102"/>
    </row>
    <row r="57" spans="2:22" x14ac:dyDescent="0.25">
      <c r="B57" s="96"/>
      <c r="C57" s="97"/>
      <c r="D57" s="84"/>
      <c r="E57" s="98"/>
      <c r="F57" s="99"/>
      <c r="G57" s="96"/>
      <c r="H57" s="103"/>
      <c r="I57" s="64"/>
      <c r="J57" s="64"/>
      <c r="K57" s="99"/>
      <c r="L57" s="99"/>
      <c r="M57" s="99"/>
      <c r="N57" s="99"/>
      <c r="O57" s="100"/>
      <c r="P57" s="101"/>
      <c r="Q57" s="101"/>
      <c r="R57" s="102"/>
      <c r="S57" s="102"/>
      <c r="T57" s="102"/>
      <c r="U57" s="99"/>
      <c r="V57" s="102"/>
    </row>
    <row r="58" spans="2:22" x14ac:dyDescent="0.25">
      <c r="C58" s="86"/>
      <c r="D58" s="84"/>
      <c r="E58" s="86"/>
      <c r="V58" s="91"/>
    </row>
  </sheetData>
  <autoFilter ref="B4:Y36" xr:uid="{00000000-0009-0000-0000-000004000000}"/>
  <mergeCells count="39">
    <mergeCell ref="U27:U28"/>
    <mergeCell ref="U29:U30"/>
    <mergeCell ref="U31:U32"/>
    <mergeCell ref="U33:U34"/>
    <mergeCell ref="U35:U36"/>
    <mergeCell ref="U17:U18"/>
    <mergeCell ref="U19:U20"/>
    <mergeCell ref="U21:U22"/>
    <mergeCell ref="U23:U24"/>
    <mergeCell ref="U25:U26"/>
    <mergeCell ref="U7:U8"/>
    <mergeCell ref="U9:U10"/>
    <mergeCell ref="U11:U12"/>
    <mergeCell ref="U13:U14"/>
    <mergeCell ref="U15:U16"/>
    <mergeCell ref="U5:U6"/>
    <mergeCell ref="V5:V6"/>
    <mergeCell ref="B3:Y3"/>
    <mergeCell ref="B5:B6"/>
    <mergeCell ref="D5:D6"/>
    <mergeCell ref="G5:G6"/>
    <mergeCell ref="H5:H6"/>
    <mergeCell ref="J5:J6"/>
    <mergeCell ref="K5:K6"/>
    <mergeCell ref="L5:L6"/>
    <mergeCell ref="P5:P6"/>
    <mergeCell ref="Q5:Q6"/>
    <mergeCell ref="M5:M6"/>
    <mergeCell ref="N5:N6"/>
    <mergeCell ref="O5:O6"/>
    <mergeCell ref="R5:R6"/>
    <mergeCell ref="S5:S6"/>
    <mergeCell ref="T5:T6"/>
    <mergeCell ref="D9:D10"/>
    <mergeCell ref="G9:G10"/>
    <mergeCell ref="H9:H10"/>
    <mergeCell ref="J9:J10"/>
    <mergeCell ref="L9:L10"/>
    <mergeCell ref="K9:K10"/>
  </mergeCells>
  <dataValidations disablePrompts="1" count="2">
    <dataValidation type="list" allowBlank="1" showInputMessage="1" showErrorMessage="1" promptTitle="Condition of Structure" prompt="Condition of Structure" sqref="F5:F57" xr:uid="{00000000-0002-0000-0400-000000000000}">
      <formula1>"Poor, Average, Ordinary, Good, Very Good, Excellent"</formula1>
    </dataValidation>
    <dataValidation type="list" operator="equal" allowBlank="1" showInputMessage="1" showErrorMessage="1" sqref="E5 E7:E8" xr:uid="{00000000-0002-0000-0400-000001000000}">
      <formula1>$J$2:$J$6</formula1>
      <formula2>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Y36"/>
  <sheetViews>
    <sheetView tabSelected="1" topLeftCell="B10" workbookViewId="0">
      <selection activeCell="Z14" sqref="Z14"/>
    </sheetView>
  </sheetViews>
  <sheetFormatPr defaultRowHeight="15" x14ac:dyDescent="0.25"/>
  <cols>
    <col min="2" max="2" width="6.7109375" customWidth="1"/>
    <col min="3" max="3" width="12.42578125" customWidth="1"/>
    <col min="4" max="4" width="40" bestFit="1" customWidth="1"/>
    <col min="5" max="5" width="40.85546875" bestFit="1" customWidth="1"/>
    <col min="6" max="6" width="11" hidden="1" customWidth="1"/>
    <col min="7" max="7" width="9.140625" hidden="1" customWidth="1"/>
    <col min="8" max="8" width="9.140625" style="64" customWidth="1"/>
    <col min="9" max="9" width="11" customWidth="1"/>
    <col min="10" max="10" width="12" style="64" hidden="1" customWidth="1"/>
    <col min="11" max="11" width="11.42578125" hidden="1" customWidth="1"/>
    <col min="12" max="12" width="13.85546875" bestFit="1" customWidth="1"/>
    <col min="13" max="14" width="9.140625" hidden="1" customWidth="1"/>
    <col min="15" max="15" width="14" hidden="1" customWidth="1"/>
    <col min="16" max="16" width="11.85546875" customWidth="1"/>
    <col min="17" max="17" width="12.5703125" hidden="1" customWidth="1"/>
    <col min="18" max="18" width="15.85546875" customWidth="1"/>
    <col min="19" max="19" width="13.7109375" hidden="1" customWidth="1"/>
    <col min="20" max="20" width="16.140625" hidden="1" customWidth="1"/>
    <col min="21" max="21" width="14.28515625" hidden="1" customWidth="1"/>
    <col min="22" max="22" width="14.85546875" customWidth="1"/>
    <col min="23" max="25" width="0" hidden="1" customWidth="1"/>
  </cols>
  <sheetData>
    <row r="3" spans="2:25" x14ac:dyDescent="0.25">
      <c r="B3" s="152" t="s">
        <v>194</v>
      </c>
      <c r="C3" s="152"/>
      <c r="D3" s="152"/>
      <c r="E3" s="152"/>
      <c r="F3" s="152"/>
      <c r="G3" s="152"/>
      <c r="H3" s="152"/>
      <c r="I3" s="152"/>
      <c r="J3" s="152"/>
      <c r="K3" s="152"/>
      <c r="L3" s="152"/>
      <c r="M3" s="152"/>
      <c r="N3" s="152"/>
      <c r="O3" s="152"/>
      <c r="P3" s="152"/>
      <c r="Q3" s="152"/>
      <c r="R3" s="152"/>
      <c r="S3" s="152"/>
      <c r="T3" s="152"/>
      <c r="U3" s="152"/>
      <c r="V3" s="152"/>
      <c r="W3" s="152"/>
      <c r="X3" s="152"/>
      <c r="Y3" s="152"/>
    </row>
    <row r="4" spans="2:25" ht="54.75" customHeight="1" x14ac:dyDescent="0.25">
      <c r="B4" s="126" t="s">
        <v>145</v>
      </c>
      <c r="C4" s="126" t="s">
        <v>146</v>
      </c>
      <c r="D4" s="127" t="s">
        <v>147</v>
      </c>
      <c r="E4" s="126" t="s">
        <v>148</v>
      </c>
      <c r="F4" s="126" t="s">
        <v>149</v>
      </c>
      <c r="G4" s="126" t="s">
        <v>174</v>
      </c>
      <c r="H4" s="126" t="s">
        <v>197</v>
      </c>
      <c r="I4" s="126" t="s">
        <v>173</v>
      </c>
      <c r="J4" s="126" t="s">
        <v>150</v>
      </c>
      <c r="K4" s="126" t="s">
        <v>151</v>
      </c>
      <c r="L4" s="126" t="s">
        <v>172</v>
      </c>
      <c r="M4" s="126" t="s">
        <v>171</v>
      </c>
      <c r="N4" s="126" t="s">
        <v>152</v>
      </c>
      <c r="O4" s="126" t="s">
        <v>153</v>
      </c>
      <c r="P4" s="126" t="s">
        <v>170</v>
      </c>
      <c r="Q4" s="126" t="s">
        <v>169</v>
      </c>
      <c r="R4" s="126" t="s">
        <v>168</v>
      </c>
      <c r="S4" s="126" t="s">
        <v>167</v>
      </c>
      <c r="T4" s="126" t="s">
        <v>166</v>
      </c>
      <c r="U4" s="126" t="s">
        <v>164</v>
      </c>
      <c r="V4" s="126" t="s">
        <v>165</v>
      </c>
      <c r="W4" s="77" t="s">
        <v>154</v>
      </c>
      <c r="X4" s="63" t="s">
        <v>155</v>
      </c>
      <c r="Y4" s="63" t="s">
        <v>156</v>
      </c>
    </row>
    <row r="5" spans="2:25" x14ac:dyDescent="0.25">
      <c r="B5" s="89">
        <v>1</v>
      </c>
      <c r="C5" s="14" t="s">
        <v>95</v>
      </c>
      <c r="D5" s="1" t="s">
        <v>117</v>
      </c>
      <c r="E5" s="15" t="s">
        <v>12</v>
      </c>
      <c r="F5" s="78" t="s">
        <v>157</v>
      </c>
      <c r="G5" s="83">
        <v>1440</v>
      </c>
      <c r="H5" s="108">
        <f>G5*10.76</f>
        <v>15494.4</v>
      </c>
      <c r="I5" s="22">
        <v>8</v>
      </c>
      <c r="J5" s="20">
        <v>2007</v>
      </c>
      <c r="K5" s="149">
        <v>2024</v>
      </c>
      <c r="L5" s="149">
        <f t="shared" ref="L5:L33" si="0">K5-J5</f>
        <v>17</v>
      </c>
      <c r="M5" s="149">
        <v>40</v>
      </c>
      <c r="N5" s="149">
        <v>0.05</v>
      </c>
      <c r="O5" s="163">
        <f>(1-N5)/M5</f>
        <v>2.375E-2</v>
      </c>
      <c r="P5" s="194">
        <v>1400</v>
      </c>
      <c r="Q5" s="187">
        <f>P5*10.7639</f>
        <v>15069.46</v>
      </c>
      <c r="R5" s="187">
        <f t="shared" ref="R5:R11" si="1">Q5*G5</f>
        <v>21700022.399999999</v>
      </c>
      <c r="S5" s="187">
        <f>R5*O5*L5</f>
        <v>8761384.0439999998</v>
      </c>
      <c r="T5" s="187">
        <f>MAX(R5-S5,0)</f>
        <v>12938638.355999999</v>
      </c>
      <c r="U5" s="183">
        <v>0</v>
      </c>
      <c r="V5" s="187">
        <f>IF(T5&gt;N5*R5,T5*(1+U5),R5*N5)</f>
        <v>12938638.355999999</v>
      </c>
      <c r="W5" s="80">
        <v>800</v>
      </c>
      <c r="X5" s="81">
        <v>0.99</v>
      </c>
      <c r="Y5" s="82">
        <f>(W5*X5*G5)</f>
        <v>1140480</v>
      </c>
    </row>
    <row r="6" spans="2:25" ht="15.75" x14ac:dyDescent="0.25">
      <c r="B6" s="89">
        <v>2</v>
      </c>
      <c r="C6" s="13" t="s">
        <v>11</v>
      </c>
      <c r="D6" s="52" t="s">
        <v>118</v>
      </c>
      <c r="E6" s="15" t="s">
        <v>119</v>
      </c>
      <c r="F6" s="78" t="s">
        <v>157</v>
      </c>
      <c r="G6" s="83">
        <v>960</v>
      </c>
      <c r="H6" s="109">
        <f>G6*10.76</f>
        <v>10329.6</v>
      </c>
      <c r="I6" s="22">
        <v>7.5</v>
      </c>
      <c r="J6" s="20">
        <v>2007</v>
      </c>
      <c r="K6" s="150"/>
      <c r="L6" s="150"/>
      <c r="M6" s="150"/>
      <c r="N6" s="150"/>
      <c r="O6" s="164"/>
      <c r="P6" s="194">
        <v>800</v>
      </c>
      <c r="Q6" s="187">
        <f>P6*10.7639</f>
        <v>8611.119999999999</v>
      </c>
      <c r="R6" s="187">
        <f t="shared" si="1"/>
        <v>8266675.1999999993</v>
      </c>
      <c r="S6" s="187">
        <f>R6*O6*L6</f>
        <v>0</v>
      </c>
      <c r="T6" s="187">
        <f>MAX(R6-S6,0)</f>
        <v>8266675.1999999993</v>
      </c>
      <c r="U6" s="183">
        <v>0</v>
      </c>
      <c r="V6" s="187">
        <f>IF(T6&gt;N6*R6,T6*(1+U6),R6*N6)</f>
        <v>8266675.1999999993</v>
      </c>
      <c r="W6" s="80">
        <v>800</v>
      </c>
      <c r="X6" s="81">
        <v>0.99</v>
      </c>
      <c r="Y6" s="82" t="e">
        <f>W6*#REF!</f>
        <v>#REF!</v>
      </c>
    </row>
    <row r="7" spans="2:25" ht="15.75" x14ac:dyDescent="0.25">
      <c r="B7" s="89">
        <v>3</v>
      </c>
      <c r="C7" s="13" t="s">
        <v>11</v>
      </c>
      <c r="D7" s="52" t="s">
        <v>120</v>
      </c>
      <c r="E7" s="15" t="s">
        <v>119</v>
      </c>
      <c r="F7" s="78" t="s">
        <v>157</v>
      </c>
      <c r="G7" s="83">
        <v>576</v>
      </c>
      <c r="H7" s="108">
        <f>G7*10.76</f>
        <v>6197.76</v>
      </c>
      <c r="I7" s="22">
        <v>7.5</v>
      </c>
      <c r="J7" s="20">
        <v>2007</v>
      </c>
      <c r="K7" s="78">
        <v>2024</v>
      </c>
      <c r="L7" s="78">
        <f t="shared" si="0"/>
        <v>17</v>
      </c>
      <c r="M7" s="78">
        <v>40</v>
      </c>
      <c r="N7" s="78">
        <v>0.05</v>
      </c>
      <c r="O7" s="79">
        <f>(1-N7)/M7</f>
        <v>2.375E-2</v>
      </c>
      <c r="P7" s="195">
        <v>900</v>
      </c>
      <c r="Q7" s="177">
        <f>P7*10.7639</f>
        <v>9687.51</v>
      </c>
      <c r="R7" s="177">
        <f t="shared" si="1"/>
        <v>5580005.7599999998</v>
      </c>
      <c r="S7" s="177">
        <f>R7*O7*L7</f>
        <v>2252927.3256000001</v>
      </c>
      <c r="T7" s="177">
        <f>MAX(R7-S7,0)</f>
        <v>3327078.4343999997</v>
      </c>
      <c r="U7" s="183">
        <v>0</v>
      </c>
      <c r="V7" s="177">
        <f>IF(T7&gt;N7*R7,T7*(1+U7),R7*N7)</f>
        <v>3327078.4343999997</v>
      </c>
      <c r="W7" s="80">
        <v>800</v>
      </c>
      <c r="X7" s="81"/>
      <c r="Y7" s="82" t="e">
        <f>W7*#REF!</f>
        <v>#REF!</v>
      </c>
    </row>
    <row r="8" spans="2:25" ht="15.75" x14ac:dyDescent="0.25">
      <c r="B8" s="89">
        <v>4</v>
      </c>
      <c r="C8" s="13" t="s">
        <v>11</v>
      </c>
      <c r="D8" s="52" t="s">
        <v>121</v>
      </c>
      <c r="E8" s="15" t="s">
        <v>119</v>
      </c>
      <c r="F8" s="78" t="s">
        <v>157</v>
      </c>
      <c r="G8" s="83">
        <v>2400</v>
      </c>
      <c r="H8" s="108">
        <f t="shared" ref="H8:H10" si="2">G8*10.76</f>
        <v>25824</v>
      </c>
      <c r="I8" s="22">
        <v>7.5</v>
      </c>
      <c r="J8" s="20">
        <v>2007</v>
      </c>
      <c r="K8" s="78">
        <v>2024</v>
      </c>
      <c r="L8" s="78">
        <f t="shared" si="0"/>
        <v>17</v>
      </c>
      <c r="M8" s="78">
        <v>40</v>
      </c>
      <c r="N8" s="78">
        <v>0.05</v>
      </c>
      <c r="O8" s="79">
        <f>(1-N8)/M8</f>
        <v>2.375E-2</v>
      </c>
      <c r="P8" s="195">
        <v>900</v>
      </c>
      <c r="Q8" s="177">
        <f>P8*10.7639</f>
        <v>9687.51</v>
      </c>
      <c r="R8" s="177">
        <f t="shared" si="1"/>
        <v>23250024</v>
      </c>
      <c r="S8" s="177">
        <f>R8*O8*L8</f>
        <v>9387197.1899999995</v>
      </c>
      <c r="T8" s="177">
        <f>MAX(R8-S8,0)</f>
        <v>13862826.810000001</v>
      </c>
      <c r="U8" s="183">
        <v>0</v>
      </c>
      <c r="V8" s="177">
        <f>IF(T8&gt;N8*R8,T8*(1+U8),R8*N8)</f>
        <v>13862826.810000001</v>
      </c>
      <c r="W8" s="80">
        <v>800</v>
      </c>
      <c r="X8" s="81"/>
      <c r="Y8" s="82" t="e">
        <f>W8*#REF!</f>
        <v>#REF!</v>
      </c>
    </row>
    <row r="9" spans="2:25" ht="15.75" x14ac:dyDescent="0.25">
      <c r="B9" s="89">
        <v>5</v>
      </c>
      <c r="C9" s="13" t="s">
        <v>11</v>
      </c>
      <c r="D9" s="52" t="s">
        <v>122</v>
      </c>
      <c r="E9" s="15" t="s">
        <v>119</v>
      </c>
      <c r="F9" s="78" t="s">
        <v>157</v>
      </c>
      <c r="G9" s="83">
        <v>1920</v>
      </c>
      <c r="H9" s="109">
        <f t="shared" si="2"/>
        <v>20659.2</v>
      </c>
      <c r="I9" s="22">
        <v>7.5</v>
      </c>
      <c r="J9" s="20">
        <v>2007</v>
      </c>
      <c r="K9" s="149">
        <v>2024</v>
      </c>
      <c r="L9" s="149">
        <f t="shared" si="0"/>
        <v>17</v>
      </c>
      <c r="M9" s="78">
        <v>40</v>
      </c>
      <c r="N9" s="78">
        <v>0.05</v>
      </c>
      <c r="O9" s="79">
        <f t="shared" ref="O9:O33" si="3">(1-N9)/M9</f>
        <v>2.375E-2</v>
      </c>
      <c r="P9" s="195">
        <v>900</v>
      </c>
      <c r="Q9" s="177">
        <f t="shared" ref="Q9:Q19" si="4">P9*10.7639</f>
        <v>9687.51</v>
      </c>
      <c r="R9" s="177">
        <f t="shared" si="1"/>
        <v>18600019.199999999</v>
      </c>
      <c r="S9" s="177">
        <f t="shared" ref="S9:S19" si="5">R9*O9*L9</f>
        <v>7509757.7520000003</v>
      </c>
      <c r="T9" s="177">
        <f t="shared" ref="T9:T19" si="6">MAX(R9-S9,0)</f>
        <v>11090261.447999999</v>
      </c>
      <c r="U9" s="183">
        <v>0</v>
      </c>
      <c r="V9" s="177">
        <f t="shared" ref="V9:V19" si="7">IF(T9&gt;N9*R9,T9*(1+U9),R9*N9)</f>
        <v>11090261.447999999</v>
      </c>
      <c r="W9" s="80">
        <v>800</v>
      </c>
      <c r="X9" s="81"/>
      <c r="Y9" s="82" t="e">
        <f>W9*#REF!</f>
        <v>#REF!</v>
      </c>
    </row>
    <row r="10" spans="2:25" ht="15.75" x14ac:dyDescent="0.25">
      <c r="B10" s="89">
        <v>6</v>
      </c>
      <c r="C10" s="13" t="s">
        <v>11</v>
      </c>
      <c r="D10" s="52" t="s">
        <v>123</v>
      </c>
      <c r="E10" s="15" t="s">
        <v>119</v>
      </c>
      <c r="F10" s="78" t="s">
        <v>157</v>
      </c>
      <c r="G10" s="83">
        <v>192</v>
      </c>
      <c r="H10" s="109">
        <f t="shared" si="2"/>
        <v>2065.92</v>
      </c>
      <c r="I10" s="22">
        <v>7.5</v>
      </c>
      <c r="J10" s="20">
        <v>2007</v>
      </c>
      <c r="K10" s="150"/>
      <c r="L10" s="150"/>
      <c r="M10" s="78">
        <v>40</v>
      </c>
      <c r="N10" s="78">
        <v>0.05</v>
      </c>
      <c r="O10" s="79">
        <f t="shared" si="3"/>
        <v>2.375E-2</v>
      </c>
      <c r="P10" s="195">
        <v>900</v>
      </c>
      <c r="Q10" s="177">
        <f t="shared" si="4"/>
        <v>9687.51</v>
      </c>
      <c r="R10" s="177">
        <f t="shared" si="1"/>
        <v>1860001.92</v>
      </c>
      <c r="S10" s="177">
        <f t="shared" si="5"/>
        <v>0</v>
      </c>
      <c r="T10" s="177">
        <f t="shared" si="6"/>
        <v>1860001.92</v>
      </c>
      <c r="U10" s="183">
        <v>0</v>
      </c>
      <c r="V10" s="177">
        <f t="shared" si="7"/>
        <v>1860001.92</v>
      </c>
    </row>
    <row r="11" spans="2:25" ht="15.75" x14ac:dyDescent="0.25">
      <c r="B11" s="89">
        <v>7</v>
      </c>
      <c r="C11" s="13" t="s">
        <v>11</v>
      </c>
      <c r="D11" s="52" t="s">
        <v>124</v>
      </c>
      <c r="E11" s="15" t="s">
        <v>119</v>
      </c>
      <c r="F11" s="78" t="s">
        <v>157</v>
      </c>
      <c r="G11" s="83">
        <v>1152</v>
      </c>
      <c r="H11" s="109">
        <f t="shared" ref="H11" si="8">G11*10.76</f>
        <v>12395.52</v>
      </c>
      <c r="I11" s="22">
        <v>7.5</v>
      </c>
      <c r="J11" s="20">
        <v>2007</v>
      </c>
      <c r="K11" s="87">
        <v>2024</v>
      </c>
      <c r="L11" s="78">
        <f t="shared" si="0"/>
        <v>17</v>
      </c>
      <c r="M11" s="78">
        <v>40</v>
      </c>
      <c r="N11" s="78">
        <v>0.05</v>
      </c>
      <c r="O11" s="79">
        <f t="shared" si="3"/>
        <v>2.375E-2</v>
      </c>
      <c r="P11" s="194">
        <v>900</v>
      </c>
      <c r="Q11" s="187">
        <f>P11*10.7639</f>
        <v>9687.51</v>
      </c>
      <c r="R11" s="187">
        <f t="shared" si="1"/>
        <v>11160011.52</v>
      </c>
      <c r="S11" s="187">
        <f t="shared" si="5"/>
        <v>4505854.6512000002</v>
      </c>
      <c r="T11" s="187">
        <f t="shared" si="6"/>
        <v>6654156.8687999994</v>
      </c>
      <c r="U11" s="183">
        <v>0</v>
      </c>
      <c r="V11" s="187">
        <f t="shared" si="7"/>
        <v>6654156.8687999994</v>
      </c>
    </row>
    <row r="12" spans="2:25" ht="15.75" x14ac:dyDescent="0.25">
      <c r="B12" s="89">
        <v>8</v>
      </c>
      <c r="C12" s="13" t="s">
        <v>11</v>
      </c>
      <c r="D12" s="52" t="s">
        <v>125</v>
      </c>
      <c r="E12" s="15" t="s">
        <v>119</v>
      </c>
      <c r="F12" s="78" t="s">
        <v>157</v>
      </c>
      <c r="G12" s="83">
        <v>2160</v>
      </c>
      <c r="H12" s="109">
        <f>G12*10.76</f>
        <v>23241.599999999999</v>
      </c>
      <c r="I12" s="22">
        <v>10</v>
      </c>
      <c r="J12" s="20">
        <v>2007</v>
      </c>
      <c r="K12" s="78">
        <v>2024</v>
      </c>
      <c r="L12" s="78">
        <f t="shared" si="0"/>
        <v>17</v>
      </c>
      <c r="M12" s="78">
        <v>40</v>
      </c>
      <c r="N12" s="78">
        <v>0.05</v>
      </c>
      <c r="O12" s="79">
        <f t="shared" si="3"/>
        <v>2.375E-2</v>
      </c>
      <c r="P12" s="194">
        <v>1000</v>
      </c>
      <c r="Q12" s="187">
        <f t="shared" ref="Q12:Q13" si="9">P12*10.7639</f>
        <v>10763.9</v>
      </c>
      <c r="R12" s="187">
        <f t="shared" ref="R12:R13" si="10">Q12*G12</f>
        <v>23250024</v>
      </c>
      <c r="S12" s="187">
        <f t="shared" si="5"/>
        <v>9387197.1899999995</v>
      </c>
      <c r="T12" s="187">
        <f t="shared" si="6"/>
        <v>13862826.810000001</v>
      </c>
      <c r="U12" s="183">
        <v>0</v>
      </c>
      <c r="V12" s="187">
        <f t="shared" si="7"/>
        <v>13862826.810000001</v>
      </c>
    </row>
    <row r="13" spans="2:25" ht="15.75" x14ac:dyDescent="0.25">
      <c r="B13" s="89">
        <v>9</v>
      </c>
      <c r="C13" s="13" t="s">
        <v>11</v>
      </c>
      <c r="D13" s="52" t="s">
        <v>126</v>
      </c>
      <c r="E13" s="15" t="s">
        <v>119</v>
      </c>
      <c r="F13" s="78" t="s">
        <v>157</v>
      </c>
      <c r="G13" s="83">
        <v>1728</v>
      </c>
      <c r="H13" s="109">
        <f>G13*10.76</f>
        <v>18593.28</v>
      </c>
      <c r="I13" s="22">
        <v>7.5</v>
      </c>
      <c r="J13" s="20">
        <v>2007</v>
      </c>
      <c r="K13" s="78">
        <v>2024</v>
      </c>
      <c r="L13" s="78">
        <f t="shared" si="0"/>
        <v>17</v>
      </c>
      <c r="M13" s="78">
        <v>40</v>
      </c>
      <c r="N13" s="78">
        <v>0.05</v>
      </c>
      <c r="O13" s="79">
        <f t="shared" si="3"/>
        <v>2.375E-2</v>
      </c>
      <c r="P13" s="194">
        <v>900</v>
      </c>
      <c r="Q13" s="187">
        <f t="shared" si="9"/>
        <v>9687.51</v>
      </c>
      <c r="R13" s="187">
        <f t="shared" si="10"/>
        <v>16740017.280000001</v>
      </c>
      <c r="S13" s="187">
        <f t="shared" si="5"/>
        <v>6758781.9768000012</v>
      </c>
      <c r="T13" s="187">
        <f t="shared" si="6"/>
        <v>9981235.303199999</v>
      </c>
      <c r="U13" s="183">
        <v>0</v>
      </c>
      <c r="V13" s="187">
        <f t="shared" si="7"/>
        <v>9981235.303199999</v>
      </c>
    </row>
    <row r="14" spans="2:25" ht="15.75" x14ac:dyDescent="0.25">
      <c r="B14" s="89">
        <v>10</v>
      </c>
      <c r="C14" s="13" t="s">
        <v>11</v>
      </c>
      <c r="D14" s="52" t="s">
        <v>127</v>
      </c>
      <c r="E14" s="15" t="s">
        <v>119</v>
      </c>
      <c r="F14" s="78" t="s">
        <v>157</v>
      </c>
      <c r="G14" s="83">
        <v>2112</v>
      </c>
      <c r="H14" s="110">
        <f>G14*10.76</f>
        <v>22725.119999999999</v>
      </c>
      <c r="I14" s="22">
        <v>10</v>
      </c>
      <c r="J14" s="20">
        <v>2007</v>
      </c>
      <c r="K14" s="78">
        <v>2024</v>
      </c>
      <c r="L14" s="78">
        <f t="shared" si="0"/>
        <v>17</v>
      </c>
      <c r="M14" s="78">
        <v>40</v>
      </c>
      <c r="N14" s="78">
        <v>0.05</v>
      </c>
      <c r="O14" s="79">
        <f t="shared" si="3"/>
        <v>2.375E-2</v>
      </c>
      <c r="P14" s="177">
        <v>1000</v>
      </c>
      <c r="Q14" s="177">
        <f t="shared" si="4"/>
        <v>10763.9</v>
      </c>
      <c r="R14" s="177">
        <f t="shared" ref="R14:R31" si="11">Q14*G14</f>
        <v>22733356.800000001</v>
      </c>
      <c r="S14" s="177">
        <f t="shared" si="5"/>
        <v>9178592.8080000002</v>
      </c>
      <c r="T14" s="177">
        <f t="shared" si="6"/>
        <v>13554763.992000001</v>
      </c>
      <c r="U14" s="183">
        <v>0</v>
      </c>
      <c r="V14" s="177">
        <f t="shared" si="7"/>
        <v>13554763.992000001</v>
      </c>
    </row>
    <row r="15" spans="2:25" ht="15.75" x14ac:dyDescent="0.25">
      <c r="B15" s="89">
        <v>11</v>
      </c>
      <c r="C15" s="13" t="s">
        <v>11</v>
      </c>
      <c r="D15" s="52" t="s">
        <v>128</v>
      </c>
      <c r="E15" s="15" t="s">
        <v>119</v>
      </c>
      <c r="F15" s="78" t="s">
        <v>157</v>
      </c>
      <c r="G15" s="83">
        <v>960</v>
      </c>
      <c r="H15" s="110">
        <f t="shared" ref="H15:H32" si="12">G15*10.76</f>
        <v>10329.6</v>
      </c>
      <c r="I15" s="22">
        <v>10</v>
      </c>
      <c r="J15" s="20">
        <v>2007</v>
      </c>
      <c r="K15" s="78">
        <v>2024</v>
      </c>
      <c r="L15" s="78">
        <f t="shared" si="0"/>
        <v>17</v>
      </c>
      <c r="M15" s="78">
        <v>40</v>
      </c>
      <c r="N15" s="78">
        <v>0.05</v>
      </c>
      <c r="O15" s="79">
        <f t="shared" si="3"/>
        <v>2.375E-2</v>
      </c>
      <c r="P15" s="177">
        <v>1000</v>
      </c>
      <c r="Q15" s="177">
        <f t="shared" si="4"/>
        <v>10763.9</v>
      </c>
      <c r="R15" s="177">
        <f t="shared" si="11"/>
        <v>10333344</v>
      </c>
      <c r="S15" s="177">
        <f t="shared" si="5"/>
        <v>4172087.64</v>
      </c>
      <c r="T15" s="177">
        <f t="shared" si="6"/>
        <v>6161256.3599999994</v>
      </c>
      <c r="U15" s="183">
        <v>0</v>
      </c>
      <c r="V15" s="177">
        <f t="shared" si="7"/>
        <v>6161256.3599999994</v>
      </c>
    </row>
    <row r="16" spans="2:25" ht="15.75" x14ac:dyDescent="0.25">
      <c r="B16" s="89">
        <v>12</v>
      </c>
      <c r="C16" s="13" t="s">
        <v>11</v>
      </c>
      <c r="D16" s="52" t="s">
        <v>129</v>
      </c>
      <c r="E16" s="15" t="s">
        <v>119</v>
      </c>
      <c r="F16" s="78" t="s">
        <v>157</v>
      </c>
      <c r="G16" s="83">
        <v>450</v>
      </c>
      <c r="H16" s="110">
        <f t="shared" si="12"/>
        <v>4842</v>
      </c>
      <c r="I16" s="22">
        <v>15</v>
      </c>
      <c r="J16" s="20">
        <v>2007</v>
      </c>
      <c r="K16" s="78">
        <v>2024</v>
      </c>
      <c r="L16" s="78">
        <f t="shared" si="0"/>
        <v>17</v>
      </c>
      <c r="M16" s="78">
        <v>40</v>
      </c>
      <c r="N16" s="78">
        <v>0.05</v>
      </c>
      <c r="O16" s="79">
        <f t="shared" si="3"/>
        <v>2.375E-2</v>
      </c>
      <c r="P16" s="177">
        <v>1100</v>
      </c>
      <c r="Q16" s="177">
        <f t="shared" si="4"/>
        <v>11840.289999999999</v>
      </c>
      <c r="R16" s="177">
        <f t="shared" si="11"/>
        <v>5328130.5</v>
      </c>
      <c r="S16" s="177">
        <f t="shared" si="5"/>
        <v>2151232.6893750001</v>
      </c>
      <c r="T16" s="177">
        <f t="shared" si="6"/>
        <v>3176897.8106249999</v>
      </c>
      <c r="U16" s="183">
        <v>0</v>
      </c>
      <c r="V16" s="177">
        <f t="shared" si="7"/>
        <v>3176897.8106249999</v>
      </c>
    </row>
    <row r="17" spans="2:22" ht="15.75" x14ac:dyDescent="0.25">
      <c r="B17" s="89">
        <v>13</v>
      </c>
      <c r="C17" s="13" t="s">
        <v>11</v>
      </c>
      <c r="D17" s="52" t="s">
        <v>130</v>
      </c>
      <c r="E17" s="15" t="s">
        <v>119</v>
      </c>
      <c r="F17" s="78" t="s">
        <v>157</v>
      </c>
      <c r="G17" s="83">
        <v>1200</v>
      </c>
      <c r="H17" s="110">
        <f t="shared" si="12"/>
        <v>12912</v>
      </c>
      <c r="I17" s="22">
        <v>12</v>
      </c>
      <c r="J17" s="20">
        <v>2007</v>
      </c>
      <c r="K17" s="78">
        <v>2024</v>
      </c>
      <c r="L17" s="78">
        <f t="shared" si="0"/>
        <v>17</v>
      </c>
      <c r="M17" s="78">
        <v>40</v>
      </c>
      <c r="N17" s="78">
        <v>0.05</v>
      </c>
      <c r="O17" s="79">
        <f t="shared" si="3"/>
        <v>2.375E-2</v>
      </c>
      <c r="P17" s="177">
        <v>1050</v>
      </c>
      <c r="Q17" s="177">
        <f t="shared" si="4"/>
        <v>11302.094999999999</v>
      </c>
      <c r="R17" s="177">
        <f t="shared" si="11"/>
        <v>13562514</v>
      </c>
      <c r="S17" s="177">
        <f t="shared" si="5"/>
        <v>5475865.0274999999</v>
      </c>
      <c r="T17" s="177">
        <f t="shared" si="6"/>
        <v>8086648.9725000001</v>
      </c>
      <c r="U17" s="183">
        <v>0</v>
      </c>
      <c r="V17" s="177">
        <f t="shared" si="7"/>
        <v>8086648.9725000001</v>
      </c>
    </row>
    <row r="18" spans="2:22" ht="15.75" x14ac:dyDescent="0.25">
      <c r="B18" s="89">
        <v>14</v>
      </c>
      <c r="C18" s="13" t="s">
        <v>11</v>
      </c>
      <c r="D18" s="52" t="s">
        <v>131</v>
      </c>
      <c r="E18" s="15" t="s">
        <v>31</v>
      </c>
      <c r="F18" s="78" t="s">
        <v>157</v>
      </c>
      <c r="G18" s="83">
        <v>96</v>
      </c>
      <c r="H18" s="110">
        <f t="shared" si="12"/>
        <v>1032.96</v>
      </c>
      <c r="I18" s="22">
        <v>6</v>
      </c>
      <c r="J18" s="20">
        <v>2007</v>
      </c>
      <c r="K18" s="78">
        <v>2024</v>
      </c>
      <c r="L18" s="78">
        <f t="shared" si="0"/>
        <v>17</v>
      </c>
      <c r="M18" s="78">
        <v>40</v>
      </c>
      <c r="N18" s="78">
        <v>0.05</v>
      </c>
      <c r="O18" s="79">
        <f t="shared" si="3"/>
        <v>2.375E-2</v>
      </c>
      <c r="P18" s="177">
        <v>800</v>
      </c>
      <c r="Q18" s="177">
        <f t="shared" si="4"/>
        <v>8611.119999999999</v>
      </c>
      <c r="R18" s="177">
        <f t="shared" si="11"/>
        <v>826667.5199999999</v>
      </c>
      <c r="S18" s="177">
        <f t="shared" si="5"/>
        <v>333767.01119999995</v>
      </c>
      <c r="T18" s="177">
        <f t="shared" si="6"/>
        <v>492900.50879999995</v>
      </c>
      <c r="U18" s="183">
        <v>0</v>
      </c>
      <c r="V18" s="177">
        <f t="shared" si="7"/>
        <v>492900.50879999995</v>
      </c>
    </row>
    <row r="19" spans="2:22" ht="15.75" x14ac:dyDescent="0.25">
      <c r="B19" s="89">
        <v>15</v>
      </c>
      <c r="C19" s="13" t="s">
        <v>11</v>
      </c>
      <c r="D19" s="52" t="s">
        <v>132</v>
      </c>
      <c r="E19" s="15" t="s">
        <v>106</v>
      </c>
      <c r="F19" s="78" t="s">
        <v>157</v>
      </c>
      <c r="G19" s="83">
        <v>200</v>
      </c>
      <c r="H19" s="110">
        <f t="shared" si="12"/>
        <v>2152</v>
      </c>
      <c r="I19" s="22">
        <v>15</v>
      </c>
      <c r="J19" s="20">
        <v>2007</v>
      </c>
      <c r="K19" s="78">
        <v>2024</v>
      </c>
      <c r="L19" s="78">
        <f t="shared" si="0"/>
        <v>17</v>
      </c>
      <c r="M19" s="78">
        <v>60</v>
      </c>
      <c r="N19" s="78">
        <v>0.05</v>
      </c>
      <c r="O19" s="79">
        <f t="shared" si="3"/>
        <v>1.5833333333333331E-2</v>
      </c>
      <c r="P19" s="177">
        <v>1200</v>
      </c>
      <c r="Q19" s="177">
        <f t="shared" si="4"/>
        <v>12916.68</v>
      </c>
      <c r="R19" s="177">
        <f t="shared" si="11"/>
        <v>2583336</v>
      </c>
      <c r="S19" s="177">
        <f t="shared" si="5"/>
        <v>695347.93999999983</v>
      </c>
      <c r="T19" s="177">
        <f t="shared" si="6"/>
        <v>1887988.06</v>
      </c>
      <c r="U19" s="183">
        <v>0</v>
      </c>
      <c r="V19" s="177">
        <f t="shared" si="7"/>
        <v>1887988.06</v>
      </c>
    </row>
    <row r="20" spans="2:22" ht="15.75" x14ac:dyDescent="0.25">
      <c r="B20" s="89">
        <v>16</v>
      </c>
      <c r="C20" s="13" t="s">
        <v>11</v>
      </c>
      <c r="D20" s="52" t="s">
        <v>133</v>
      </c>
      <c r="E20" s="15" t="s">
        <v>106</v>
      </c>
      <c r="F20" s="78" t="s">
        <v>157</v>
      </c>
      <c r="G20" s="83">
        <v>225</v>
      </c>
      <c r="H20" s="110">
        <f t="shared" si="12"/>
        <v>2421</v>
      </c>
      <c r="I20" s="22">
        <v>5</v>
      </c>
      <c r="J20" s="20">
        <v>2007</v>
      </c>
      <c r="K20" s="78">
        <v>2024</v>
      </c>
      <c r="L20" s="78">
        <f t="shared" si="0"/>
        <v>17</v>
      </c>
      <c r="M20" s="78">
        <v>60</v>
      </c>
      <c r="N20" s="78">
        <v>0.05</v>
      </c>
      <c r="O20" s="79">
        <f t="shared" si="3"/>
        <v>1.5833333333333331E-2</v>
      </c>
      <c r="P20" s="177">
        <v>1000</v>
      </c>
      <c r="Q20" s="177">
        <f>P20*10.7639</f>
        <v>10763.9</v>
      </c>
      <c r="R20" s="177">
        <f t="shared" si="11"/>
        <v>2421877.5</v>
      </c>
      <c r="S20" s="177">
        <f>R20*O20*L20</f>
        <v>651888.69374999998</v>
      </c>
      <c r="T20" s="177">
        <f>MAX(R20-S20,0)</f>
        <v>1769988.8062499999</v>
      </c>
      <c r="U20" s="183">
        <v>0</v>
      </c>
      <c r="V20" s="177">
        <f>IF(T20&gt;N20*R20,T20*(1+U20),R20*N20)</f>
        <v>1769988.8062499999</v>
      </c>
    </row>
    <row r="21" spans="2:22" ht="15.75" x14ac:dyDescent="0.25">
      <c r="B21" s="89">
        <v>17</v>
      </c>
      <c r="C21" s="13" t="s">
        <v>11</v>
      </c>
      <c r="D21" s="52" t="s">
        <v>134</v>
      </c>
      <c r="E21" s="15" t="s">
        <v>12</v>
      </c>
      <c r="F21" s="78" t="s">
        <v>157</v>
      </c>
      <c r="G21" s="83">
        <v>96</v>
      </c>
      <c r="H21" s="110">
        <f t="shared" si="12"/>
        <v>1032.96</v>
      </c>
      <c r="I21" s="22">
        <v>3.8</v>
      </c>
      <c r="J21" s="20">
        <v>2007</v>
      </c>
      <c r="K21" s="78">
        <v>2024</v>
      </c>
      <c r="L21" s="78">
        <f t="shared" si="0"/>
        <v>17</v>
      </c>
      <c r="M21" s="78">
        <v>60</v>
      </c>
      <c r="N21" s="78">
        <v>0.05</v>
      </c>
      <c r="O21" s="79">
        <f t="shared" si="3"/>
        <v>1.5833333333333331E-2</v>
      </c>
      <c r="P21" s="177">
        <v>1300</v>
      </c>
      <c r="Q21" s="177">
        <f t="shared" ref="Q21:Q30" si="13">P21*10.7639</f>
        <v>13993.07</v>
      </c>
      <c r="R21" s="177">
        <f t="shared" si="11"/>
        <v>1343334.72</v>
      </c>
      <c r="S21" s="177">
        <f t="shared" ref="S21:S33" si="14">R21*O21*L21</f>
        <v>361580.92879999994</v>
      </c>
      <c r="T21" s="177">
        <f t="shared" ref="T21:T33" si="15">MAX(R21-S21,0)</f>
        <v>981753.79120000009</v>
      </c>
      <c r="U21" s="183">
        <v>0</v>
      </c>
      <c r="V21" s="177">
        <f t="shared" ref="V21:V33" si="16">IF(T21&gt;N21*R21,T21*(1+U21),R21*N21)</f>
        <v>981753.79120000009</v>
      </c>
    </row>
    <row r="22" spans="2:22" ht="15.75" x14ac:dyDescent="0.25">
      <c r="B22" s="89">
        <v>18</v>
      </c>
      <c r="C22" s="13" t="s">
        <v>11</v>
      </c>
      <c r="D22" s="52" t="s">
        <v>135</v>
      </c>
      <c r="E22" s="15" t="s">
        <v>12</v>
      </c>
      <c r="F22" s="78" t="s">
        <v>157</v>
      </c>
      <c r="G22" s="83">
        <v>144</v>
      </c>
      <c r="H22" s="110">
        <f t="shared" si="12"/>
        <v>1549.44</v>
      </c>
      <c r="I22" s="22">
        <v>3.8</v>
      </c>
      <c r="J22" s="20">
        <v>2007</v>
      </c>
      <c r="K22" s="78">
        <v>2024</v>
      </c>
      <c r="L22" s="78">
        <f t="shared" si="0"/>
        <v>17</v>
      </c>
      <c r="M22" s="78">
        <v>60</v>
      </c>
      <c r="N22" s="78">
        <v>0.05</v>
      </c>
      <c r="O22" s="79">
        <f t="shared" si="3"/>
        <v>1.5833333333333331E-2</v>
      </c>
      <c r="P22" s="177">
        <v>1300</v>
      </c>
      <c r="Q22" s="177">
        <f t="shared" si="13"/>
        <v>13993.07</v>
      </c>
      <c r="R22" s="177">
        <f t="shared" si="11"/>
        <v>2015002.08</v>
      </c>
      <c r="S22" s="177">
        <f t="shared" si="14"/>
        <v>542371.39319999993</v>
      </c>
      <c r="T22" s="177">
        <f t="shared" si="15"/>
        <v>1472630.6868000003</v>
      </c>
      <c r="U22" s="183">
        <v>0</v>
      </c>
      <c r="V22" s="177">
        <f t="shared" si="16"/>
        <v>1472630.6868000003</v>
      </c>
    </row>
    <row r="23" spans="2:22" ht="15.75" x14ac:dyDescent="0.25">
      <c r="B23" s="89">
        <v>19</v>
      </c>
      <c r="C23" s="13" t="s">
        <v>11</v>
      </c>
      <c r="D23" s="52" t="s">
        <v>136</v>
      </c>
      <c r="E23" s="15" t="s">
        <v>12</v>
      </c>
      <c r="F23" s="78" t="s">
        <v>157</v>
      </c>
      <c r="G23" s="83">
        <v>150</v>
      </c>
      <c r="H23" s="110">
        <f t="shared" si="12"/>
        <v>1614</v>
      </c>
      <c r="I23" s="22">
        <v>3.8</v>
      </c>
      <c r="J23" s="20">
        <v>2007</v>
      </c>
      <c r="K23" s="78">
        <v>2024</v>
      </c>
      <c r="L23" s="78">
        <f t="shared" si="0"/>
        <v>17</v>
      </c>
      <c r="M23" s="78">
        <v>60</v>
      </c>
      <c r="N23" s="78">
        <v>0.05</v>
      </c>
      <c r="O23" s="79">
        <f t="shared" si="3"/>
        <v>1.5833333333333331E-2</v>
      </c>
      <c r="P23" s="177">
        <v>1300</v>
      </c>
      <c r="Q23" s="177">
        <f t="shared" si="13"/>
        <v>13993.07</v>
      </c>
      <c r="R23" s="177">
        <f t="shared" si="11"/>
        <v>2098960.5</v>
      </c>
      <c r="S23" s="177">
        <f t="shared" si="14"/>
        <v>564970.20124999993</v>
      </c>
      <c r="T23" s="177">
        <f t="shared" si="15"/>
        <v>1533990.2987500001</v>
      </c>
      <c r="U23" s="183">
        <v>0</v>
      </c>
      <c r="V23" s="177">
        <f t="shared" si="16"/>
        <v>1533990.2987500001</v>
      </c>
    </row>
    <row r="24" spans="2:22" ht="15.75" x14ac:dyDescent="0.25">
      <c r="B24" s="89">
        <v>20</v>
      </c>
      <c r="C24" s="13" t="s">
        <v>11</v>
      </c>
      <c r="D24" s="52" t="s">
        <v>137</v>
      </c>
      <c r="E24" s="15" t="s">
        <v>12</v>
      </c>
      <c r="F24" s="78" t="s">
        <v>157</v>
      </c>
      <c r="G24" s="120">
        <v>24.5</v>
      </c>
      <c r="H24" s="110">
        <f t="shared" si="12"/>
        <v>263.62</v>
      </c>
      <c r="I24" s="22">
        <v>3.8</v>
      </c>
      <c r="J24" s="20">
        <v>2007</v>
      </c>
      <c r="K24" s="78">
        <v>2024</v>
      </c>
      <c r="L24" s="78">
        <f t="shared" si="0"/>
        <v>17</v>
      </c>
      <c r="M24" s="78">
        <v>60</v>
      </c>
      <c r="N24" s="78">
        <v>0.05</v>
      </c>
      <c r="O24" s="79">
        <f t="shared" si="3"/>
        <v>1.5833333333333331E-2</v>
      </c>
      <c r="P24" s="177">
        <v>1300</v>
      </c>
      <c r="Q24" s="177">
        <f t="shared" si="13"/>
        <v>13993.07</v>
      </c>
      <c r="R24" s="177">
        <f t="shared" si="11"/>
        <v>342830.21499999997</v>
      </c>
      <c r="S24" s="177">
        <f t="shared" si="14"/>
        <v>92278.466204166645</v>
      </c>
      <c r="T24" s="177">
        <f t="shared" si="15"/>
        <v>250551.74879583332</v>
      </c>
      <c r="U24" s="183">
        <v>0</v>
      </c>
      <c r="V24" s="177">
        <f t="shared" si="16"/>
        <v>250551.74879583332</v>
      </c>
    </row>
    <row r="25" spans="2:22" ht="15.75" x14ac:dyDescent="0.25">
      <c r="B25" s="89">
        <v>21</v>
      </c>
      <c r="C25" s="13" t="s">
        <v>11</v>
      </c>
      <c r="D25" s="52" t="s">
        <v>138</v>
      </c>
      <c r="E25" s="15" t="s">
        <v>12</v>
      </c>
      <c r="F25" s="78" t="s">
        <v>157</v>
      </c>
      <c r="G25" s="83">
        <v>300</v>
      </c>
      <c r="H25" s="110">
        <f t="shared" si="12"/>
        <v>3228</v>
      </c>
      <c r="I25" s="22">
        <v>3.8</v>
      </c>
      <c r="J25" s="20">
        <v>2007</v>
      </c>
      <c r="K25" s="78">
        <v>2024</v>
      </c>
      <c r="L25" s="78">
        <f t="shared" si="0"/>
        <v>17</v>
      </c>
      <c r="M25" s="78">
        <v>60</v>
      </c>
      <c r="N25" s="78">
        <v>0.05</v>
      </c>
      <c r="O25" s="79">
        <f t="shared" si="3"/>
        <v>1.5833333333333331E-2</v>
      </c>
      <c r="P25" s="177">
        <v>1300</v>
      </c>
      <c r="Q25" s="177">
        <f t="shared" si="13"/>
        <v>13993.07</v>
      </c>
      <c r="R25" s="177">
        <f t="shared" si="11"/>
        <v>4197921</v>
      </c>
      <c r="S25" s="177">
        <f t="shared" si="14"/>
        <v>1129940.4024999999</v>
      </c>
      <c r="T25" s="177">
        <f t="shared" si="15"/>
        <v>3067980.5975000001</v>
      </c>
      <c r="U25" s="183">
        <v>0</v>
      </c>
      <c r="V25" s="177">
        <f t="shared" si="16"/>
        <v>3067980.5975000001</v>
      </c>
    </row>
    <row r="26" spans="2:22" ht="15.75" x14ac:dyDescent="0.25">
      <c r="B26" s="89">
        <v>22</v>
      </c>
      <c r="C26" s="13" t="s">
        <v>11</v>
      </c>
      <c r="D26" s="52" t="s">
        <v>97</v>
      </c>
      <c r="E26" s="15" t="s">
        <v>12</v>
      </c>
      <c r="F26" s="78" t="s">
        <v>157</v>
      </c>
      <c r="G26" s="83">
        <v>200</v>
      </c>
      <c r="H26" s="110">
        <f t="shared" si="12"/>
        <v>2152</v>
      </c>
      <c r="I26" s="22">
        <v>3.8</v>
      </c>
      <c r="J26" s="20">
        <v>2007</v>
      </c>
      <c r="K26" s="78">
        <v>2024</v>
      </c>
      <c r="L26" s="78">
        <f>K26-J26</f>
        <v>17</v>
      </c>
      <c r="M26" s="78">
        <v>60</v>
      </c>
      <c r="N26" s="78">
        <v>0.05</v>
      </c>
      <c r="O26" s="79">
        <f t="shared" si="3"/>
        <v>1.5833333333333331E-2</v>
      </c>
      <c r="P26" s="177">
        <v>1300</v>
      </c>
      <c r="Q26" s="177">
        <f t="shared" si="13"/>
        <v>13993.07</v>
      </c>
      <c r="R26" s="177">
        <f t="shared" si="11"/>
        <v>2798614</v>
      </c>
      <c r="S26" s="177">
        <f t="shared" si="14"/>
        <v>753293.60166666657</v>
      </c>
      <c r="T26" s="177">
        <f t="shared" si="15"/>
        <v>2045320.3983333334</v>
      </c>
      <c r="U26" s="183">
        <v>0</v>
      </c>
      <c r="V26" s="177">
        <f t="shared" si="16"/>
        <v>2045320.3983333334</v>
      </c>
    </row>
    <row r="27" spans="2:22" ht="15.75" x14ac:dyDescent="0.25">
      <c r="B27" s="89">
        <v>23</v>
      </c>
      <c r="C27" s="13" t="s">
        <v>11</v>
      </c>
      <c r="D27" s="52" t="s">
        <v>139</v>
      </c>
      <c r="E27" s="15" t="s">
        <v>12</v>
      </c>
      <c r="F27" s="78" t="s">
        <v>157</v>
      </c>
      <c r="G27" s="83">
        <v>9</v>
      </c>
      <c r="H27" s="110">
        <f t="shared" si="12"/>
        <v>96.84</v>
      </c>
      <c r="I27" s="22">
        <v>3.5</v>
      </c>
      <c r="J27" s="20">
        <v>2007</v>
      </c>
      <c r="K27" s="78">
        <v>2024</v>
      </c>
      <c r="L27" s="78">
        <f t="shared" si="0"/>
        <v>17</v>
      </c>
      <c r="M27" s="78">
        <v>60</v>
      </c>
      <c r="N27" s="78">
        <v>0.05</v>
      </c>
      <c r="O27" s="79">
        <f t="shared" si="3"/>
        <v>1.5833333333333331E-2</v>
      </c>
      <c r="P27" s="177">
        <v>1300</v>
      </c>
      <c r="Q27" s="177">
        <f t="shared" si="13"/>
        <v>13993.07</v>
      </c>
      <c r="R27" s="177">
        <f t="shared" si="11"/>
        <v>125937.63</v>
      </c>
      <c r="S27" s="177">
        <f t="shared" si="14"/>
        <v>33898.212074999996</v>
      </c>
      <c r="T27" s="177">
        <f t="shared" si="15"/>
        <v>92039.417925000016</v>
      </c>
      <c r="U27" s="183">
        <v>0</v>
      </c>
      <c r="V27" s="177">
        <f t="shared" si="16"/>
        <v>92039.417925000016</v>
      </c>
    </row>
    <row r="28" spans="2:22" ht="15.75" x14ac:dyDescent="0.25">
      <c r="B28" s="89">
        <v>24</v>
      </c>
      <c r="C28" s="13" t="s">
        <v>11</v>
      </c>
      <c r="D28" s="52" t="s">
        <v>140</v>
      </c>
      <c r="E28" s="15" t="s">
        <v>12</v>
      </c>
      <c r="F28" s="78" t="s">
        <v>157</v>
      </c>
      <c r="G28" s="83">
        <v>32</v>
      </c>
      <c r="H28" s="110">
        <f t="shared" si="12"/>
        <v>344.32</v>
      </c>
      <c r="I28" s="22">
        <v>3.5</v>
      </c>
      <c r="J28" s="20">
        <v>2007</v>
      </c>
      <c r="K28" s="78">
        <v>2024</v>
      </c>
      <c r="L28" s="78">
        <f t="shared" si="0"/>
        <v>17</v>
      </c>
      <c r="M28" s="78">
        <v>60</v>
      </c>
      <c r="N28" s="78">
        <v>0.05</v>
      </c>
      <c r="O28" s="79">
        <f t="shared" si="3"/>
        <v>1.5833333333333331E-2</v>
      </c>
      <c r="P28" s="177">
        <v>1300</v>
      </c>
      <c r="Q28" s="177">
        <f t="shared" si="13"/>
        <v>13993.07</v>
      </c>
      <c r="R28" s="177">
        <f t="shared" si="11"/>
        <v>447778.24</v>
      </c>
      <c r="S28" s="177">
        <f t="shared" si="14"/>
        <v>120526.97626666665</v>
      </c>
      <c r="T28" s="177">
        <f t="shared" si="15"/>
        <v>327251.26373333333</v>
      </c>
      <c r="U28" s="183">
        <v>0</v>
      </c>
      <c r="V28" s="177">
        <f t="shared" si="16"/>
        <v>327251.26373333333</v>
      </c>
    </row>
    <row r="29" spans="2:22" x14ac:dyDescent="0.25">
      <c r="B29" s="89">
        <v>25</v>
      </c>
      <c r="C29" s="13" t="s">
        <v>11</v>
      </c>
      <c r="D29" s="1" t="s">
        <v>141</v>
      </c>
      <c r="E29" s="15" t="s">
        <v>106</v>
      </c>
      <c r="F29" s="78" t="s">
        <v>157</v>
      </c>
      <c r="G29" s="83">
        <v>32</v>
      </c>
      <c r="H29" s="110">
        <f t="shared" si="12"/>
        <v>344.32</v>
      </c>
      <c r="I29" s="22">
        <v>6</v>
      </c>
      <c r="J29" s="20">
        <v>2007</v>
      </c>
      <c r="K29" s="78">
        <v>2024</v>
      </c>
      <c r="L29" s="78">
        <f t="shared" si="0"/>
        <v>17</v>
      </c>
      <c r="M29" s="78">
        <v>60</v>
      </c>
      <c r="N29" s="78">
        <v>0.05</v>
      </c>
      <c r="O29" s="79">
        <f t="shared" si="3"/>
        <v>1.5833333333333331E-2</v>
      </c>
      <c r="P29" s="177">
        <v>1200</v>
      </c>
      <c r="Q29" s="177">
        <f t="shared" si="13"/>
        <v>12916.68</v>
      </c>
      <c r="R29" s="177">
        <f t="shared" si="11"/>
        <v>413333.76000000001</v>
      </c>
      <c r="S29" s="177">
        <f t="shared" si="14"/>
        <v>111255.67039999999</v>
      </c>
      <c r="T29" s="177">
        <f t="shared" si="15"/>
        <v>302078.08960000001</v>
      </c>
      <c r="U29" s="183">
        <v>0</v>
      </c>
      <c r="V29" s="177">
        <f t="shared" si="16"/>
        <v>302078.08960000001</v>
      </c>
    </row>
    <row r="30" spans="2:22" x14ac:dyDescent="0.25">
      <c r="B30" s="89">
        <v>26</v>
      </c>
      <c r="C30" s="13" t="s">
        <v>11</v>
      </c>
      <c r="D30" s="1" t="s">
        <v>69</v>
      </c>
      <c r="E30" s="15" t="s">
        <v>142</v>
      </c>
      <c r="F30" s="78" t="s">
        <v>157</v>
      </c>
      <c r="G30" s="83">
        <v>16655</v>
      </c>
      <c r="H30" s="110">
        <f t="shared" si="12"/>
        <v>179207.8</v>
      </c>
      <c r="I30" s="22"/>
      <c r="J30" s="20">
        <v>2007</v>
      </c>
      <c r="K30" s="78">
        <v>2024</v>
      </c>
      <c r="L30" s="78">
        <f t="shared" si="0"/>
        <v>17</v>
      </c>
      <c r="M30" s="78">
        <v>60</v>
      </c>
      <c r="N30" s="78">
        <v>0.05</v>
      </c>
      <c r="O30" s="79">
        <f t="shared" si="3"/>
        <v>1.5833333333333331E-2</v>
      </c>
      <c r="P30" s="177">
        <v>50</v>
      </c>
      <c r="Q30" s="177">
        <f t="shared" si="13"/>
        <v>538.19499999999994</v>
      </c>
      <c r="R30" s="177">
        <f t="shared" si="11"/>
        <v>8963637.7249999996</v>
      </c>
      <c r="S30" s="177">
        <f t="shared" si="14"/>
        <v>2412712.4876458328</v>
      </c>
      <c r="T30" s="177">
        <f t="shared" si="15"/>
        <v>6550925.2373541668</v>
      </c>
      <c r="U30" s="183">
        <v>0</v>
      </c>
      <c r="V30" s="177">
        <f t="shared" si="16"/>
        <v>6550925.2373541668</v>
      </c>
    </row>
    <row r="31" spans="2:22" x14ac:dyDescent="0.25">
      <c r="B31" s="89">
        <v>27</v>
      </c>
      <c r="C31" s="13" t="s">
        <v>11</v>
      </c>
      <c r="D31" s="1" t="s">
        <v>77</v>
      </c>
      <c r="E31" s="15" t="s">
        <v>143</v>
      </c>
      <c r="F31" s="78" t="s">
        <v>157</v>
      </c>
      <c r="G31" s="83">
        <v>2200</v>
      </c>
      <c r="H31" s="110">
        <f>G31*3.2</f>
        <v>7040</v>
      </c>
      <c r="I31" s="14"/>
      <c r="J31" s="20">
        <v>2007</v>
      </c>
      <c r="K31" s="78">
        <v>2024</v>
      </c>
      <c r="L31" s="78">
        <f t="shared" si="0"/>
        <v>17</v>
      </c>
      <c r="M31" s="78">
        <v>40</v>
      </c>
      <c r="N31" s="78">
        <v>0.05</v>
      </c>
      <c r="O31" s="79">
        <f t="shared" si="3"/>
        <v>2.375E-2</v>
      </c>
      <c r="P31" s="177">
        <f>Q31/3.2</f>
        <v>781.25</v>
      </c>
      <c r="Q31" s="177">
        <v>2500</v>
      </c>
      <c r="R31" s="177">
        <f t="shared" si="11"/>
        <v>5500000</v>
      </c>
      <c r="S31" s="177">
        <f t="shared" si="14"/>
        <v>2220625</v>
      </c>
      <c r="T31" s="177">
        <f t="shared" si="15"/>
        <v>3279375</v>
      </c>
      <c r="U31" s="183">
        <v>0</v>
      </c>
      <c r="V31" s="177">
        <f t="shared" si="16"/>
        <v>3279375</v>
      </c>
    </row>
    <row r="32" spans="2:22" x14ac:dyDescent="0.25">
      <c r="B32" s="89">
        <v>28</v>
      </c>
      <c r="C32" s="13" t="s">
        <v>11</v>
      </c>
      <c r="D32" s="1" t="s">
        <v>80</v>
      </c>
      <c r="E32" s="15" t="s">
        <v>81</v>
      </c>
      <c r="F32" s="78" t="s">
        <v>157</v>
      </c>
      <c r="G32" s="83">
        <v>1350</v>
      </c>
      <c r="H32" s="110">
        <f t="shared" si="12"/>
        <v>14526</v>
      </c>
      <c r="I32" s="14">
        <v>2</v>
      </c>
      <c r="J32" s="20">
        <v>2007</v>
      </c>
      <c r="K32" s="78">
        <v>2024</v>
      </c>
      <c r="L32" s="78">
        <f t="shared" si="0"/>
        <v>17</v>
      </c>
      <c r="M32" s="78">
        <v>60</v>
      </c>
      <c r="N32" s="78">
        <v>0.05</v>
      </c>
      <c r="O32" s="79">
        <f t="shared" si="3"/>
        <v>1.5833333333333331E-2</v>
      </c>
      <c r="P32" s="177">
        <f>Q32/3.2</f>
        <v>625</v>
      </c>
      <c r="Q32" s="177">
        <v>2000</v>
      </c>
      <c r="R32" s="177">
        <f>Q32*H32</f>
        <v>29052000</v>
      </c>
      <c r="S32" s="177">
        <f t="shared" si="14"/>
        <v>7819829.9999999991</v>
      </c>
      <c r="T32" s="177">
        <f t="shared" si="15"/>
        <v>21232170</v>
      </c>
      <c r="U32" s="183">
        <v>0</v>
      </c>
      <c r="V32" s="177">
        <f t="shared" si="16"/>
        <v>21232170</v>
      </c>
    </row>
    <row r="33" spans="2:22" s="119" customFormat="1" x14ac:dyDescent="0.25">
      <c r="B33" s="92">
        <v>29</v>
      </c>
      <c r="C33" s="111" t="s">
        <v>11</v>
      </c>
      <c r="D33" s="93" t="s">
        <v>82</v>
      </c>
      <c r="E33" s="112" t="s">
        <v>144</v>
      </c>
      <c r="F33" s="87" t="s">
        <v>157</v>
      </c>
      <c r="G33" s="121">
        <v>2400</v>
      </c>
      <c r="H33" s="113">
        <f>G33*3.2</f>
        <v>7680</v>
      </c>
      <c r="I33" s="94">
        <v>6</v>
      </c>
      <c r="J33" s="90">
        <v>2007</v>
      </c>
      <c r="K33" s="87">
        <v>2024</v>
      </c>
      <c r="L33" s="87">
        <f t="shared" si="0"/>
        <v>17</v>
      </c>
      <c r="M33" s="87">
        <v>60</v>
      </c>
      <c r="N33" s="87">
        <v>0.05</v>
      </c>
      <c r="O33" s="95">
        <f t="shared" si="3"/>
        <v>1.5833333333333331E-2</v>
      </c>
      <c r="P33" s="183">
        <v>80</v>
      </c>
      <c r="Q33" s="183">
        <v>2800</v>
      </c>
      <c r="R33" s="183">
        <f>Q33*G33</f>
        <v>6720000</v>
      </c>
      <c r="S33" s="183">
        <f t="shared" si="14"/>
        <v>1808799.9999999998</v>
      </c>
      <c r="T33" s="183">
        <f t="shared" si="15"/>
        <v>4911200</v>
      </c>
      <c r="U33" s="183">
        <v>0</v>
      </c>
      <c r="V33" s="183">
        <f t="shared" si="16"/>
        <v>4911200</v>
      </c>
    </row>
    <row r="34" spans="2:22" x14ac:dyDescent="0.25">
      <c r="B34" s="165" t="s">
        <v>158</v>
      </c>
      <c r="C34" s="165"/>
      <c r="D34" s="165"/>
      <c r="E34" s="165"/>
      <c r="F34" s="78"/>
      <c r="G34" s="105">
        <f>SUM(G5:G33)</f>
        <v>41363.5</v>
      </c>
      <c r="H34" s="110"/>
      <c r="I34" s="22"/>
      <c r="J34" s="14"/>
      <c r="K34" s="78"/>
      <c r="L34" s="78"/>
      <c r="M34" s="78"/>
      <c r="N34" s="78"/>
      <c r="O34" s="79"/>
      <c r="P34" s="177"/>
      <c r="Q34" s="177"/>
      <c r="R34" s="177">
        <f>SUM(R5:R33)</f>
        <v>252215377.47000003</v>
      </c>
      <c r="S34" s="177">
        <f>SUM(S5:S33)</f>
        <v>89193965.279433325</v>
      </c>
      <c r="T34" s="177">
        <f>SUM(T5:T33)</f>
        <v>163021412.19056663</v>
      </c>
      <c r="U34" s="177"/>
      <c r="V34" s="177">
        <f>SUM(V5:V33)</f>
        <v>163021412.19056663</v>
      </c>
    </row>
    <row r="35" spans="2:22" x14ac:dyDescent="0.25">
      <c r="B35" s="96"/>
      <c r="C35" s="115"/>
      <c r="E35" s="116"/>
      <c r="F35" s="99"/>
      <c r="G35" s="117"/>
      <c r="H35" s="106"/>
      <c r="I35" s="64"/>
      <c r="J35" s="96"/>
      <c r="K35" s="99"/>
      <c r="L35" s="99"/>
      <c r="M35" s="99"/>
      <c r="N35" s="99"/>
      <c r="O35" s="100"/>
      <c r="P35" s="102"/>
      <c r="Q35" s="102"/>
      <c r="R35" s="102"/>
      <c r="S35" s="102"/>
      <c r="T35" s="102"/>
      <c r="U35" s="99"/>
      <c r="V35" s="102"/>
    </row>
    <row r="36" spans="2:22" x14ac:dyDescent="0.25">
      <c r="B36" s="114"/>
      <c r="C36" s="115"/>
      <c r="E36" s="116"/>
      <c r="F36" s="99"/>
      <c r="G36" s="117"/>
      <c r="H36" s="106"/>
      <c r="I36" s="64"/>
      <c r="J36" s="118"/>
      <c r="K36" s="99"/>
      <c r="L36" s="99"/>
      <c r="M36" s="99"/>
      <c r="N36" s="99"/>
      <c r="O36" s="100"/>
      <c r="P36" s="102"/>
      <c r="Q36" s="102"/>
      <c r="R36" s="102"/>
      <c r="S36" s="102"/>
      <c r="T36" s="102"/>
      <c r="U36" s="99"/>
      <c r="V36" s="102"/>
    </row>
  </sheetData>
  <autoFilter ref="B4:V34" xr:uid="{00000000-0009-0000-0000-000005000000}"/>
  <mergeCells count="9">
    <mergeCell ref="K9:K10"/>
    <mergeCell ref="L9:L10"/>
    <mergeCell ref="O5:O6"/>
    <mergeCell ref="B34:E34"/>
    <mergeCell ref="B3:Y3"/>
    <mergeCell ref="K5:K6"/>
    <mergeCell ref="L5:L6"/>
    <mergeCell ref="M5:M6"/>
    <mergeCell ref="N5:N6"/>
  </mergeCells>
  <dataValidations count="2">
    <dataValidation type="list" operator="equal" allowBlank="1" showInputMessage="1" showErrorMessage="1" sqref="E5 E7:E8" xr:uid="{00000000-0002-0000-0500-000000000000}">
      <formula1>$J$2:$J$6</formula1>
      <formula2>0</formula2>
    </dataValidation>
    <dataValidation type="list" allowBlank="1" showInputMessage="1" showErrorMessage="1" promptTitle="Condition of Structure" prompt="Condition of Structure" sqref="F5:F36" xr:uid="{00000000-0002-0000-0500-000001000000}">
      <formula1>"Poor, Average, Ordinary, Good, Very Good, Excellent"</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E3:J15"/>
  <sheetViews>
    <sheetView topLeftCell="D1" workbookViewId="0">
      <selection activeCell="E14" sqref="E14:J14"/>
    </sheetView>
  </sheetViews>
  <sheetFormatPr defaultRowHeight="15" x14ac:dyDescent="0.25"/>
  <cols>
    <col min="7" max="7" width="11.28515625" customWidth="1"/>
    <col min="8" max="8" width="0" hidden="1" customWidth="1"/>
    <col min="9" max="9" width="18.7109375" customWidth="1"/>
    <col min="10" max="10" width="21.42578125" customWidth="1"/>
  </cols>
  <sheetData>
    <row r="3" spans="5:10" ht="45.75" customHeight="1" x14ac:dyDescent="0.25">
      <c r="E3" s="167" t="s">
        <v>195</v>
      </c>
      <c r="F3" s="167"/>
      <c r="G3" s="167"/>
      <c r="H3" s="167"/>
      <c r="I3" s="167"/>
      <c r="J3" s="167"/>
    </row>
    <row r="4" spans="5:10" ht="30" x14ac:dyDescent="0.25">
      <c r="E4" s="128" t="s">
        <v>145</v>
      </c>
      <c r="F4" s="168" t="s">
        <v>175</v>
      </c>
      <c r="G4" s="168"/>
      <c r="H4" s="128" t="s">
        <v>176</v>
      </c>
      <c r="I4" s="128" t="s">
        <v>177</v>
      </c>
      <c r="J4" s="129" t="s">
        <v>178</v>
      </c>
    </row>
    <row r="5" spans="5:10" x14ac:dyDescent="0.25">
      <c r="E5" s="130">
        <v>1</v>
      </c>
      <c r="F5" s="169" t="s">
        <v>179</v>
      </c>
      <c r="G5" s="169"/>
      <c r="H5" s="130" t="s">
        <v>180</v>
      </c>
      <c r="I5" s="134">
        <f>Sugar_Unit_working_Building!R58</f>
        <v>701316055.79900002</v>
      </c>
      <c r="J5" s="134">
        <f>Sugar_Unit_working_Building!V58</f>
        <v>426151241.52040833</v>
      </c>
    </row>
    <row r="6" spans="5:10" x14ac:dyDescent="0.25">
      <c r="E6" s="131">
        <v>2</v>
      </c>
      <c r="F6" s="169" t="s">
        <v>189</v>
      </c>
      <c r="G6" s="169"/>
      <c r="H6" s="132" t="s">
        <v>181</v>
      </c>
      <c r="I6" s="134">
        <f>Distillery_unit_working_bld!R37</f>
        <v>135233171.44160596</v>
      </c>
      <c r="J6" s="134">
        <f>Distillery_unit_working_bld!V37</f>
        <v>90594371.408370227</v>
      </c>
    </row>
    <row r="7" spans="5:10" x14ac:dyDescent="0.25">
      <c r="E7" s="131">
        <v>3</v>
      </c>
      <c r="F7" s="172" t="s">
        <v>190</v>
      </c>
      <c r="G7" s="173"/>
      <c r="H7" s="132" t="s">
        <v>191</v>
      </c>
      <c r="I7" s="134">
        <f>Ecotech_unit_working!R34</f>
        <v>252215377.47000003</v>
      </c>
      <c r="J7" s="134">
        <f>Ecotech_unit_working!V34</f>
        <v>163021412.19056663</v>
      </c>
    </row>
    <row r="8" spans="5:10" x14ac:dyDescent="0.25">
      <c r="E8" s="170" t="s">
        <v>182</v>
      </c>
      <c r="F8" s="170"/>
      <c r="G8" s="170"/>
      <c r="H8" s="170"/>
      <c r="I8" s="133">
        <f>SUM(I5:I7)</f>
        <v>1088764604.7106061</v>
      </c>
      <c r="J8" s="133">
        <f>SUM(J5:J7)</f>
        <v>679767025.11934519</v>
      </c>
    </row>
    <row r="9" spans="5:10" x14ac:dyDescent="0.25">
      <c r="E9" s="171" t="s">
        <v>183</v>
      </c>
      <c r="F9" s="171"/>
      <c r="G9" s="171"/>
      <c r="H9" s="171"/>
      <c r="I9" s="171"/>
      <c r="J9" s="171"/>
    </row>
    <row r="10" spans="5:10" ht="32.25" customHeight="1" x14ac:dyDescent="0.25">
      <c r="E10" s="166" t="s">
        <v>196</v>
      </c>
      <c r="F10" s="166"/>
      <c r="G10" s="166"/>
      <c r="H10" s="166"/>
      <c r="I10" s="166"/>
      <c r="J10" s="166"/>
    </row>
    <row r="11" spans="5:10" ht="41.25" customHeight="1" x14ac:dyDescent="0.25">
      <c r="E11" s="166" t="s">
        <v>184</v>
      </c>
      <c r="F11" s="166"/>
      <c r="G11" s="166"/>
      <c r="H11" s="166"/>
      <c r="I11" s="166"/>
      <c r="J11" s="166"/>
    </row>
    <row r="12" spans="5:10" ht="42" customHeight="1" x14ac:dyDescent="0.25">
      <c r="E12" s="166" t="s">
        <v>185</v>
      </c>
      <c r="F12" s="166"/>
      <c r="G12" s="166"/>
      <c r="H12" s="166"/>
      <c r="I12" s="166"/>
      <c r="J12" s="166"/>
    </row>
    <row r="13" spans="5:10" ht="36" customHeight="1" x14ac:dyDescent="0.25">
      <c r="E13" s="166" t="s">
        <v>186</v>
      </c>
      <c r="F13" s="166"/>
      <c r="G13" s="166"/>
      <c r="H13" s="166"/>
      <c r="I13" s="166"/>
      <c r="J13" s="166"/>
    </row>
    <row r="14" spans="5:10" ht="42.75" customHeight="1" x14ac:dyDescent="0.25">
      <c r="E14" s="166" t="s">
        <v>187</v>
      </c>
      <c r="F14" s="166"/>
      <c r="G14" s="166"/>
      <c r="H14" s="166"/>
      <c r="I14" s="166"/>
      <c r="J14" s="166"/>
    </row>
    <row r="15" spans="5:10" ht="27.75" customHeight="1" x14ac:dyDescent="0.25">
      <c r="E15" s="166" t="s">
        <v>188</v>
      </c>
      <c r="F15" s="166"/>
      <c r="G15" s="166"/>
      <c r="H15" s="166"/>
      <c r="I15" s="166"/>
      <c r="J15" s="166"/>
    </row>
  </sheetData>
  <mergeCells count="13">
    <mergeCell ref="E15:J15"/>
    <mergeCell ref="E3:J3"/>
    <mergeCell ref="F4:G4"/>
    <mergeCell ref="F5:G5"/>
    <mergeCell ref="F6:G6"/>
    <mergeCell ref="E8:H8"/>
    <mergeCell ref="E9:J9"/>
    <mergeCell ref="F7:G7"/>
    <mergeCell ref="E10:J10"/>
    <mergeCell ref="E11:J11"/>
    <mergeCell ref="E12:J12"/>
    <mergeCell ref="E13:J13"/>
    <mergeCell ref="E14:J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H8:I16"/>
  <sheetViews>
    <sheetView workbookViewId="0">
      <selection activeCell="I15" sqref="I15"/>
    </sheetView>
  </sheetViews>
  <sheetFormatPr defaultRowHeight="15" x14ac:dyDescent="0.25"/>
  <cols>
    <col min="8" max="8" width="12.28515625" customWidth="1"/>
    <col min="9" max="9" width="16.85546875" bestFit="1" customWidth="1"/>
  </cols>
  <sheetData>
    <row r="8" spans="8:9" x14ac:dyDescent="0.25">
      <c r="H8" s="174" t="s">
        <v>160</v>
      </c>
      <c r="I8" s="174"/>
    </row>
    <row r="9" spans="8:9" x14ac:dyDescent="0.25">
      <c r="H9" s="1" t="s">
        <v>161</v>
      </c>
      <c r="I9" s="124">
        <f>Sugar_Unit_working_Building!V58</f>
        <v>426151241.52040833</v>
      </c>
    </row>
    <row r="10" spans="8:9" x14ac:dyDescent="0.25">
      <c r="H10" s="1" t="s">
        <v>162</v>
      </c>
      <c r="I10" s="124">
        <f>Distillery_unit_working_bld!V37</f>
        <v>90594371.408370227</v>
      </c>
    </row>
    <row r="11" spans="8:9" x14ac:dyDescent="0.25">
      <c r="H11" s="1" t="s">
        <v>163</v>
      </c>
      <c r="I11" s="124">
        <f>Ecotech_unit_working!V34</f>
        <v>163021412.19056663</v>
      </c>
    </row>
    <row r="12" spans="8:9" x14ac:dyDescent="0.25">
      <c r="H12" s="123" t="s">
        <v>158</v>
      </c>
      <c r="I12" s="125">
        <f>SUM(I9:I11)</f>
        <v>679767025.11934519</v>
      </c>
    </row>
    <row r="16" spans="8:9" x14ac:dyDescent="0.25">
      <c r="I16" s="122"/>
    </row>
  </sheetData>
  <mergeCells count="1">
    <mergeCell ref="H8:I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Sugar_unit</vt:lpstr>
      <vt:lpstr>Distillery_Unit</vt:lpstr>
      <vt:lpstr>Eco_Tech</vt:lpstr>
      <vt:lpstr>Sugar_Unit_working_Building</vt:lpstr>
      <vt:lpstr>Distillery_unit_working_bld</vt:lpstr>
      <vt:lpstr>Ecotech_unit_working</vt:lpstr>
      <vt:lpstr>Summary</vt:lpstr>
      <vt:lpstr>Sheet8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dc:creator>
  <cp:lastModifiedBy>Mahesh Joshi</cp:lastModifiedBy>
  <dcterms:created xsi:type="dcterms:W3CDTF">2022-06-07T07:34:36Z</dcterms:created>
  <dcterms:modified xsi:type="dcterms:W3CDTF">2024-09-04T12:31:46Z</dcterms:modified>
</cp:coreProperties>
</file>