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Yash Bhatnagar\BHSL Report\New Data\FAR Working\Land\"/>
    </mc:Choice>
  </mc:AlternateContent>
  <bookViews>
    <workbookView xWindow="0" yWindow="0" windowWidth="24000" windowHeight="9735" activeTab="3"/>
  </bookViews>
  <sheets>
    <sheet name="Government rate" sheetId="3" r:id="rId1"/>
    <sheet name="Acquisition" sheetId="4" r:id="rId2"/>
    <sheet name="Market Comprabel- Land" sheetId="6" r:id="rId3"/>
    <sheet name="Belting" sheetId="9" r:id="rId4"/>
    <sheet name="Capacity" sheetId="7" r:id="rId5"/>
    <sheet name="Circle Rate" sheetId="8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9" l="1"/>
  <c r="D15" i="9" l="1"/>
  <c r="G6" i="9" l="1"/>
  <c r="F6" i="9"/>
  <c r="G5" i="9"/>
  <c r="F5" i="9"/>
  <c r="E5" i="9"/>
  <c r="E7" i="9" s="1"/>
  <c r="G7" i="9" l="1"/>
  <c r="F7" i="9"/>
  <c r="E8" i="9" s="1"/>
  <c r="E9" i="9" l="1"/>
  <c r="G10" i="9" s="1"/>
  <c r="G12" i="9"/>
  <c r="G11" i="9"/>
  <c r="G13" i="9" l="1"/>
  <c r="G4" i="8"/>
  <c r="G5" i="8"/>
  <c r="F4" i="8"/>
  <c r="E4" i="8"/>
  <c r="E5" i="8" s="1"/>
  <c r="D4" i="8"/>
  <c r="D5" i="8" s="1"/>
  <c r="E3" i="3"/>
  <c r="G3" i="3"/>
  <c r="E4" i="3"/>
  <c r="E5" i="3" s="1"/>
  <c r="F7" i="3" s="1"/>
  <c r="G4" i="3"/>
  <c r="F5" i="3"/>
  <c r="M3" i="3" s="1"/>
  <c r="M5" i="3" s="1"/>
  <c r="G5" i="3"/>
  <c r="H7" i="3" s="1"/>
  <c r="I4" i="6"/>
  <c r="H4" i="6"/>
  <c r="F4" i="4" l="1"/>
  <c r="E4" i="4" l="1"/>
  <c r="D4" i="4" l="1"/>
  <c r="C4" i="6"/>
  <c r="E5" i="4"/>
  <c r="F4" i="6" l="1"/>
  <c r="F7" i="6"/>
  <c r="G4" i="4"/>
  <c r="G5" i="4" s="1"/>
  <c r="G7" i="4" s="1"/>
  <c r="G11" i="4" s="1"/>
  <c r="G13" i="4" s="1"/>
  <c r="G15" i="4" s="1"/>
  <c r="D4" i="6"/>
  <c r="D5" i="4"/>
  <c r="F6" i="6" l="1"/>
  <c r="F5" i="6"/>
  <c r="F8" i="6" s="1"/>
  <c r="G8" i="6" l="1"/>
  <c r="I8" i="6"/>
  <c r="J8" i="6" s="1"/>
  <c r="J9" i="6" l="1"/>
  <c r="J10" i="6"/>
</calcChain>
</file>

<file path=xl/sharedStrings.xml><?xml version="1.0" encoding="utf-8"?>
<sst xmlns="http://schemas.openxmlformats.org/spreadsheetml/2006/main" count="96" uniqueCount="79">
  <si>
    <t>Fair Market Value (INR)</t>
  </si>
  <si>
    <t>Government Guideline Value (INR)</t>
  </si>
  <si>
    <t>-</t>
  </si>
  <si>
    <t>Total</t>
  </si>
  <si>
    <t>Description</t>
  </si>
  <si>
    <t>S.r. No.</t>
  </si>
  <si>
    <t>Area (Hectares)</t>
  </si>
  <si>
    <t>Area (Acres)</t>
  </si>
  <si>
    <t>Area (sq.mtr.)</t>
  </si>
  <si>
    <t>Rate Adopted for agricultural land</t>
  </si>
  <si>
    <t>Rate adopted for non agricultural land (INR/sq.mtr.)</t>
  </si>
  <si>
    <t>M/S. BAJAJ HINDUSTHAN SUGAR LIMITED|KHERI, UTTAR PRADESH</t>
  </si>
  <si>
    <t>Market Rate (INR)</t>
  </si>
  <si>
    <t>Village Name</t>
  </si>
  <si>
    <r>
      <t xml:space="preserve">Land Area         </t>
    </r>
    <r>
      <rPr>
        <b/>
        <sz val="8"/>
        <color theme="0"/>
        <rFont val="Calibri"/>
        <family val="2"/>
        <scheme val="minor"/>
      </rPr>
      <t xml:space="preserve"> (in Hectare)</t>
    </r>
  </si>
  <si>
    <r>
      <t xml:space="preserve">Land Area </t>
    </r>
    <r>
      <rPr>
        <b/>
        <sz val="8"/>
        <color theme="0"/>
        <rFont val="Calibri"/>
        <family val="2"/>
        <scheme val="minor"/>
      </rPr>
      <t>(acres)</t>
    </r>
  </si>
  <si>
    <t>Total (INR)</t>
  </si>
  <si>
    <t>Total (A)</t>
  </si>
  <si>
    <t>Factor for land falls under rural area (B)</t>
  </si>
  <si>
    <t>2 Times of Value A</t>
  </si>
  <si>
    <t>Value of assets attached to land or building ( C )</t>
  </si>
  <si>
    <t>Total (D= B+C)</t>
  </si>
  <si>
    <t>Add Solatium (100%)  E</t>
  </si>
  <si>
    <t>100%  of value D</t>
  </si>
  <si>
    <t>Total Award Value (F=D+E)</t>
  </si>
  <si>
    <t>Valuation of Project Land|Bajaj Hindusthan Sugar Limited| District Kheri</t>
  </si>
  <si>
    <t>Khambarkhera</t>
  </si>
  <si>
    <t>Particulars</t>
  </si>
  <si>
    <t>Sr.No.</t>
  </si>
  <si>
    <t>Original Land Area</t>
  </si>
  <si>
    <t xml:space="preserve">Fair Market Valuation </t>
  </si>
  <si>
    <t>Acres</t>
  </si>
  <si>
    <t>Hectares</t>
  </si>
  <si>
    <t>Add 5% premium for non agriculture land</t>
  </si>
  <si>
    <t>Add 10% for cost &amp; effort considerations to cover administrative cost, effort towards land acquisition &amp; consolidation etc.</t>
  </si>
  <si>
    <t>GRAND TOTAL</t>
  </si>
  <si>
    <t>Notes:</t>
  </si>
  <si>
    <t>1.  Land area details has been provided to us by the company, which is relied upon in good faith.</t>
  </si>
  <si>
    <t xml:space="preserve">  At Rs. 2.5 Lacs per acre</t>
  </si>
  <si>
    <r>
      <t xml:space="preserve">Land Rate under land acquisition Act-2013                </t>
    </r>
    <r>
      <rPr>
        <b/>
        <sz val="9"/>
        <color theme="0"/>
        <rFont val="Calibri"/>
        <family val="2"/>
        <scheme val="minor"/>
      </rPr>
      <t>(in per hectares)</t>
    </r>
  </si>
  <si>
    <t>Subject Land</t>
  </si>
  <si>
    <t xml:space="preserve">Add: Land Development, Site Levelling charges etc. </t>
  </si>
  <si>
    <r>
      <t xml:space="preserve">Rate Adopted </t>
    </r>
    <r>
      <rPr>
        <i/>
        <sz val="10"/>
        <rFont val="Calibri"/>
        <family val="2"/>
        <scheme val="minor"/>
      </rPr>
      <t>(INR/Acre)</t>
    </r>
  </si>
  <si>
    <t xml:space="preserve">Sr. No. </t>
  </si>
  <si>
    <t>Plant Facilities</t>
  </si>
  <si>
    <t>Capacity</t>
  </si>
  <si>
    <t>Sugar Unit</t>
  </si>
  <si>
    <t>Distillery Unit</t>
  </si>
  <si>
    <t>Cogen Plant</t>
  </si>
  <si>
    <t>Mill House</t>
  </si>
  <si>
    <t>Drier House</t>
  </si>
  <si>
    <t>Godowns</t>
  </si>
  <si>
    <t>Administrative Building</t>
  </si>
  <si>
    <t>Residential Building</t>
  </si>
  <si>
    <t>Boiler Control Room</t>
  </si>
  <si>
    <t>Hospital</t>
  </si>
  <si>
    <t>Remarks:</t>
  </si>
  <si>
    <t>1. The capacity of the subject project has been taken on the basis of information/ data provided by the company.</t>
  </si>
  <si>
    <t>10000 TCD</t>
  </si>
  <si>
    <t>160 KLD</t>
  </si>
  <si>
    <t>35 MW</t>
  </si>
  <si>
    <t>PLANT CAPACITY | BAJAJ HINDUSTHAN SUGAR LIMITED | KHAMBAKHERA, LAKHIMPUR KHERI</t>
  </si>
  <si>
    <t xml:space="preserve">2. As per the our calculations, the market rate for the subject  is comes out to be Rs. 54.25 Lakh  per acres, which seems to be reasonable in our point of view. </t>
  </si>
  <si>
    <t xml:space="preserve">FAIR MARKET VALUATION | M/S. BAJAJ HINDUSTHAN SUGAR LIMITED |KHAMBERKHERA LAKHIMPUR KHERI, UTTAR PRADESH </t>
  </si>
  <si>
    <r>
      <t xml:space="preserve">Guideline Rate                </t>
    </r>
    <r>
      <rPr>
        <b/>
        <sz val="9"/>
        <color theme="0"/>
        <rFont val="Calibri"/>
        <family val="2"/>
        <scheme val="minor"/>
      </rPr>
      <t>(in per hectares)</t>
    </r>
  </si>
  <si>
    <t>KHAMARKHERA LAND VALUATION BELTING METHOD</t>
  </si>
  <si>
    <t>Calculation by Belting Method</t>
  </si>
  <si>
    <t>Total Area</t>
  </si>
  <si>
    <t>Area (front side)</t>
  </si>
  <si>
    <t>Area (middle part)</t>
  </si>
  <si>
    <t>Area (back side)</t>
  </si>
  <si>
    <t>Area (Acre)</t>
  </si>
  <si>
    <t>Rate (Acre)</t>
  </si>
  <si>
    <t>Value</t>
  </si>
  <si>
    <t>Total Value</t>
  </si>
  <si>
    <t>Average Rate (Acre)</t>
  </si>
  <si>
    <t>Add 5% for cost &amp; effort considerations to cover administrative cost, effort towards land acquisition &amp; consolidation etc.</t>
  </si>
  <si>
    <t>TOTAL</t>
  </si>
  <si>
    <t>60 lac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</si>
</sst>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-[$₹-460]\ * #,##0_-;\-[$₹-460]\ * #,##0_-;_-[$₹-460]\ * &quot;-&quot;??_-;_-@_-"/>
    <numFmt numFmtId="167" formatCode="_ &quot;₹&quot;\ * #,##0_ ;_ &quot;₹&quot;\ * \-#,##0_ ;_ &quot;₹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6" fontId="3" fillId="4" borderId="1" xfId="0" applyNumberFormat="1" applyFont="1" applyFill="1" applyBorder="1"/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0" borderId="1" xfId="2" applyFont="1" applyBorder="1" applyAlignment="1">
      <alignment vertical="center"/>
    </xf>
    <xf numFmtId="1" fontId="0" fillId="0" borderId="5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0" xfId="0" applyNumberFormat="1"/>
    <xf numFmtId="0" fontId="10" fillId="7" borderId="1" xfId="0" applyFont="1" applyFill="1" applyBorder="1" applyAlignment="1">
      <alignment horizontal="center" vertical="center" wrapText="1"/>
    </xf>
    <xf numFmtId="44" fontId="10" fillId="0" borderId="1" xfId="2" applyFont="1" applyFill="1" applyBorder="1" applyAlignment="1">
      <alignment vertical="center"/>
    </xf>
    <xf numFmtId="44" fontId="0" fillId="0" borderId="0" xfId="0" applyNumberFormat="1"/>
    <xf numFmtId="0" fontId="4" fillId="7" borderId="1" xfId="0" applyFont="1" applyFill="1" applyBorder="1"/>
    <xf numFmtId="0" fontId="0" fillId="0" borderId="1" xfId="0" applyBorder="1" applyAlignment="1">
      <alignment wrapText="1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/>
    </xf>
    <xf numFmtId="9" fontId="0" fillId="0" borderId="4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44" fontId="10" fillId="7" borderId="1" xfId="2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7" fontId="4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0" fillId="0" borderId="0" xfId="3" applyFont="1"/>
    <xf numFmtId="43" fontId="0" fillId="0" borderId="1" xfId="3" applyFont="1" applyBorder="1" applyAlignment="1">
      <alignment horizontal="center" vertical="center"/>
    </xf>
  </cellXfs>
  <cellStyles count="4">
    <cellStyle name="Comma" xfId="3" builtinId="3"/>
    <cellStyle name="Currency 6" xfId="2"/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0"/>
  <sheetViews>
    <sheetView topLeftCell="B1" workbookViewId="0">
      <selection activeCell="B1" sqref="A1:XFD5"/>
    </sheetView>
  </sheetViews>
  <sheetFormatPr defaultRowHeight="15" x14ac:dyDescent="0.25"/>
  <cols>
    <col min="4" max="4" width="20" bestFit="1" customWidth="1"/>
    <col min="5" max="5" width="14.85546875" bestFit="1" customWidth="1"/>
    <col min="6" max="6" width="11.85546875" bestFit="1" customWidth="1"/>
    <col min="7" max="7" width="13.42578125" bestFit="1" customWidth="1"/>
    <col min="8" max="9" width="17.5703125" customWidth="1"/>
    <col min="10" max="10" width="19.7109375" customWidth="1"/>
    <col min="11" max="11" width="15.140625" customWidth="1"/>
    <col min="12" max="12" width="15.140625" hidden="1" customWidth="1"/>
    <col min="13" max="13" width="14.7109375" hidden="1" customWidth="1"/>
  </cols>
  <sheetData>
    <row r="1" spans="3:13" x14ac:dyDescent="0.25">
      <c r="C1" s="43" t="s">
        <v>11</v>
      </c>
      <c r="D1" s="47"/>
      <c r="E1" s="47"/>
      <c r="F1" s="47"/>
      <c r="G1" s="47"/>
      <c r="H1" s="47"/>
      <c r="I1" s="47"/>
      <c r="J1" s="47"/>
      <c r="K1" s="47"/>
      <c r="L1" s="47"/>
      <c r="M1" s="44"/>
    </row>
    <row r="2" spans="3:13" ht="43.5" customHeight="1" x14ac:dyDescent="0.25">
      <c r="C2" s="4" t="s">
        <v>5</v>
      </c>
      <c r="D2" s="4" t="s">
        <v>4</v>
      </c>
      <c r="E2" s="4" t="s">
        <v>6</v>
      </c>
      <c r="F2" s="4" t="s">
        <v>7</v>
      </c>
      <c r="G2" s="4" t="s">
        <v>8</v>
      </c>
      <c r="H2" s="5" t="s">
        <v>9</v>
      </c>
      <c r="I2" s="5" t="s">
        <v>1</v>
      </c>
      <c r="J2" s="5" t="s">
        <v>10</v>
      </c>
      <c r="K2" s="5" t="s">
        <v>1</v>
      </c>
      <c r="L2" s="5" t="s">
        <v>12</v>
      </c>
      <c r="M2" s="5" t="s">
        <v>0</v>
      </c>
    </row>
    <row r="3" spans="3:13" x14ac:dyDescent="0.25">
      <c r="C3" s="1">
        <v>1</v>
      </c>
      <c r="D3" s="2"/>
      <c r="E3" s="6">
        <f>F3*0.404686</f>
        <v>2.4540159039999998</v>
      </c>
      <c r="F3" s="1">
        <v>6.0640000000000001</v>
      </c>
      <c r="G3" s="6">
        <f>F3*4046.86</f>
        <v>24540.159040000002</v>
      </c>
      <c r="H3" s="7"/>
      <c r="I3" s="7"/>
      <c r="J3" s="1"/>
      <c r="K3" s="1"/>
      <c r="L3" s="45">
        <v>2700000</v>
      </c>
      <c r="M3" s="45">
        <f>L3*F5</f>
        <v>549406800</v>
      </c>
    </row>
    <row r="4" spans="3:13" x14ac:dyDescent="0.25">
      <c r="C4" s="1">
        <v>2</v>
      </c>
      <c r="D4" s="2"/>
      <c r="E4" s="6">
        <f>F4*0.404686</f>
        <v>79.893110119999989</v>
      </c>
      <c r="F4" s="1">
        <v>197.42</v>
      </c>
      <c r="G4" s="6">
        <f>F4*4046.86</f>
        <v>798931.10119999992</v>
      </c>
      <c r="H4" s="7"/>
      <c r="I4" s="7"/>
      <c r="J4" s="1"/>
      <c r="K4" s="1"/>
      <c r="L4" s="46"/>
      <c r="M4" s="46"/>
    </row>
    <row r="5" spans="3:13" x14ac:dyDescent="0.25">
      <c r="C5" s="43" t="s">
        <v>3</v>
      </c>
      <c r="D5" s="44"/>
      <c r="E5" s="8">
        <f>SUM(E3:E4)</f>
        <v>82.347126023999991</v>
      </c>
      <c r="F5" s="8">
        <f>SUM(F3:F4)</f>
        <v>203.48399999999998</v>
      </c>
      <c r="G5" s="9">
        <f>SUM(G3:G4)</f>
        <v>823471.26023999997</v>
      </c>
      <c r="H5" s="9"/>
      <c r="I5" s="9"/>
      <c r="J5" s="10"/>
      <c r="K5" s="9"/>
      <c r="L5" s="9"/>
      <c r="M5" s="11">
        <f>SUM(M3)</f>
        <v>549406800</v>
      </c>
    </row>
    <row r="7" spans="3:13" x14ac:dyDescent="0.25">
      <c r="E7">
        <v>4200000</v>
      </c>
      <c r="F7">
        <f>E5*E7</f>
        <v>345857929.30079997</v>
      </c>
      <c r="G7">
        <v>3200</v>
      </c>
      <c r="H7">
        <f>G5*G7</f>
        <v>2635108032.7680001</v>
      </c>
    </row>
    <row r="8" spans="3:13" x14ac:dyDescent="0.25">
      <c r="C8" s="48"/>
      <c r="D8" s="48"/>
      <c r="E8" s="48"/>
      <c r="F8" s="48"/>
      <c r="G8" s="48"/>
      <c r="H8" s="48"/>
      <c r="I8" s="48"/>
      <c r="J8" s="48"/>
      <c r="K8" s="48"/>
    </row>
    <row r="10" spans="3:13" x14ac:dyDescent="0.25">
      <c r="L10">
        <v>3435403735</v>
      </c>
      <c r="M10">
        <v>549406800</v>
      </c>
    </row>
  </sheetData>
  <mergeCells count="5">
    <mergeCell ref="C5:D5"/>
    <mergeCell ref="L3:L4"/>
    <mergeCell ref="M3:M4"/>
    <mergeCell ref="C1:M1"/>
    <mergeCell ref="C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B2" sqref="B2:G5"/>
    </sheetView>
  </sheetViews>
  <sheetFormatPr defaultRowHeight="15" x14ac:dyDescent="0.25"/>
  <cols>
    <col min="2" max="2" width="9.140625" customWidth="1"/>
    <col min="3" max="3" width="18.5703125" bestFit="1" customWidth="1"/>
    <col min="4" max="4" width="11.140625" customWidth="1"/>
    <col min="5" max="5" width="11.7109375" customWidth="1"/>
    <col min="6" max="6" width="21.85546875" customWidth="1"/>
    <col min="7" max="7" width="16.42578125" bestFit="1" customWidth="1"/>
  </cols>
  <sheetData>
    <row r="2" spans="2:7" x14ac:dyDescent="0.25">
      <c r="B2" s="53" t="s">
        <v>25</v>
      </c>
      <c r="C2" s="53"/>
      <c r="D2" s="53"/>
      <c r="E2" s="53"/>
      <c r="F2" s="53"/>
      <c r="G2" s="53"/>
    </row>
    <row r="3" spans="2:7" ht="44.25" customHeight="1" x14ac:dyDescent="0.25">
      <c r="B3" s="21" t="s">
        <v>5</v>
      </c>
      <c r="C3" s="21" t="s">
        <v>13</v>
      </c>
      <c r="D3" s="22" t="s">
        <v>14</v>
      </c>
      <c r="E3" s="22" t="s">
        <v>15</v>
      </c>
      <c r="F3" s="22" t="s">
        <v>39</v>
      </c>
      <c r="G3" s="22" t="s">
        <v>16</v>
      </c>
    </row>
    <row r="4" spans="2:7" x14ac:dyDescent="0.25">
      <c r="B4" s="15">
        <v>1</v>
      </c>
      <c r="C4" s="15" t="s">
        <v>26</v>
      </c>
      <c r="D4" s="16">
        <f>'Government rate'!E5</f>
        <v>82.347126023999991</v>
      </c>
      <c r="E4" s="16">
        <f>'Government rate'!F5</f>
        <v>203.48399999999998</v>
      </c>
      <c r="F4" s="20">
        <f>'Government rate'!E7</f>
        <v>4200000</v>
      </c>
      <c r="G4" s="13">
        <f>F4*D4</f>
        <v>345857929.30079997</v>
      </c>
    </row>
    <row r="5" spans="2:7" x14ac:dyDescent="0.25">
      <c r="B5" s="54" t="s">
        <v>17</v>
      </c>
      <c r="C5" s="54"/>
      <c r="D5" s="12">
        <f>SUM(D4:D4)</f>
        <v>82.347126023999991</v>
      </c>
      <c r="E5" s="12">
        <f>SUM(E4:E4)</f>
        <v>203.48399999999998</v>
      </c>
      <c r="F5" s="2"/>
      <c r="G5" s="13">
        <f>SUM(G4:G4)</f>
        <v>345857929.30079997</v>
      </c>
    </row>
    <row r="6" spans="2:7" x14ac:dyDescent="0.25">
      <c r="B6" s="49"/>
      <c r="C6" s="49"/>
      <c r="D6" s="49"/>
      <c r="E6" s="49"/>
      <c r="F6" s="49"/>
      <c r="G6" s="49"/>
    </row>
    <row r="7" spans="2:7" x14ac:dyDescent="0.25">
      <c r="B7" s="49" t="s">
        <v>18</v>
      </c>
      <c r="C7" s="49"/>
      <c r="D7" s="49"/>
      <c r="E7" s="49" t="s">
        <v>19</v>
      </c>
      <c r="F7" s="49"/>
      <c r="G7" s="2">
        <f>G5*2</f>
        <v>691715858.60159993</v>
      </c>
    </row>
    <row r="8" spans="2:7" x14ac:dyDescent="0.25">
      <c r="B8" s="49"/>
      <c r="C8" s="49"/>
      <c r="D8" s="49"/>
      <c r="E8" s="49"/>
      <c r="F8" s="49"/>
      <c r="G8" s="49"/>
    </row>
    <row r="9" spans="2:7" x14ac:dyDescent="0.25">
      <c r="B9" s="51" t="s">
        <v>20</v>
      </c>
      <c r="C9" s="51"/>
      <c r="D9" s="51"/>
      <c r="E9" s="51"/>
      <c r="F9" s="51"/>
      <c r="G9" s="2">
        <v>0</v>
      </c>
    </row>
    <row r="10" spans="2:7" x14ac:dyDescent="0.25">
      <c r="B10" s="49"/>
      <c r="C10" s="49"/>
      <c r="D10" s="49"/>
      <c r="E10" s="49"/>
      <c r="F10" s="49"/>
      <c r="G10" s="49"/>
    </row>
    <row r="11" spans="2:7" x14ac:dyDescent="0.25">
      <c r="B11" s="52" t="s">
        <v>21</v>
      </c>
      <c r="C11" s="52"/>
      <c r="D11" s="52"/>
      <c r="E11" s="52"/>
      <c r="F11" s="52"/>
      <c r="G11" s="13">
        <f>G9+G7</f>
        <v>691715858.60159993</v>
      </c>
    </row>
    <row r="12" spans="2:7" x14ac:dyDescent="0.25">
      <c r="B12" s="49"/>
      <c r="C12" s="49"/>
      <c r="D12" s="49"/>
      <c r="E12" s="49"/>
      <c r="F12" s="49"/>
      <c r="G12" s="49"/>
    </row>
    <row r="13" spans="2:7" x14ac:dyDescent="0.25">
      <c r="B13" s="51" t="s">
        <v>22</v>
      </c>
      <c r="C13" s="51"/>
      <c r="D13" s="51"/>
      <c r="E13" s="49" t="s">
        <v>23</v>
      </c>
      <c r="F13" s="49"/>
      <c r="G13" s="13">
        <f>G11</f>
        <v>691715858.60159993</v>
      </c>
    </row>
    <row r="14" spans="2:7" x14ac:dyDescent="0.25">
      <c r="B14" s="49"/>
      <c r="C14" s="49"/>
      <c r="D14" s="49"/>
      <c r="E14" s="49"/>
      <c r="F14" s="49"/>
      <c r="G14" s="49"/>
    </row>
    <row r="15" spans="2:7" x14ac:dyDescent="0.25">
      <c r="B15" s="50" t="s">
        <v>24</v>
      </c>
      <c r="C15" s="50"/>
      <c r="D15" s="50"/>
      <c r="E15" s="50"/>
      <c r="F15" s="50"/>
      <c r="G15" s="14">
        <f>G13+G11</f>
        <v>1383431717.2031999</v>
      </c>
    </row>
  </sheetData>
  <mergeCells count="14">
    <mergeCell ref="B8:G8"/>
    <mergeCell ref="B2:G2"/>
    <mergeCell ref="B5:C5"/>
    <mergeCell ref="B6:G6"/>
    <mergeCell ref="B7:D7"/>
    <mergeCell ref="E7:F7"/>
    <mergeCell ref="B14:G14"/>
    <mergeCell ref="B15:F15"/>
    <mergeCell ref="B9:F9"/>
    <mergeCell ref="B10:G10"/>
    <mergeCell ref="B11:F11"/>
    <mergeCell ref="B12:G12"/>
    <mergeCell ref="B13:D13"/>
    <mergeCell ref="E13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8" sqref="F8"/>
    </sheetView>
  </sheetViews>
  <sheetFormatPr defaultRowHeight="15" x14ac:dyDescent="0.25"/>
  <cols>
    <col min="1" max="1" width="6.5703125" customWidth="1"/>
    <col min="2" max="2" width="32.5703125" customWidth="1"/>
    <col min="4" max="4" width="8.7109375" bestFit="1" customWidth="1"/>
    <col min="5" max="5" width="14.7109375" customWidth="1"/>
    <col min="6" max="6" width="21.85546875" bestFit="1" customWidth="1"/>
    <col min="7" max="7" width="14.28515625" bestFit="1" customWidth="1"/>
    <col min="8" max="9" width="16.85546875" bestFit="1" customWidth="1"/>
    <col min="10" max="10" width="18.5703125" bestFit="1" customWidth="1"/>
    <col min="12" max="12" width="11" bestFit="1" customWidth="1"/>
  </cols>
  <sheetData>
    <row r="1" spans="1:10" ht="29.25" customHeight="1" x14ac:dyDescent="0.25">
      <c r="A1" s="66" t="s">
        <v>63</v>
      </c>
      <c r="B1" s="66"/>
      <c r="C1" s="66"/>
      <c r="D1" s="66"/>
      <c r="E1" s="66"/>
      <c r="F1" s="66"/>
    </row>
    <row r="2" spans="1:10" x14ac:dyDescent="0.25">
      <c r="A2" s="67" t="s">
        <v>28</v>
      </c>
      <c r="B2" s="68" t="s">
        <v>27</v>
      </c>
      <c r="C2" s="70" t="s">
        <v>29</v>
      </c>
      <c r="D2" s="71"/>
      <c r="E2" s="58" t="s">
        <v>42</v>
      </c>
      <c r="F2" s="72" t="s">
        <v>30</v>
      </c>
    </row>
    <row r="3" spans="1:10" x14ac:dyDescent="0.25">
      <c r="A3" s="67"/>
      <c r="B3" s="69"/>
      <c r="C3" s="28" t="s">
        <v>31</v>
      </c>
      <c r="D3" s="28" t="s">
        <v>32</v>
      </c>
      <c r="E3" s="59"/>
      <c r="F3" s="72"/>
    </row>
    <row r="4" spans="1:10" x14ac:dyDescent="0.25">
      <c r="A4" s="3">
        <v>1</v>
      </c>
      <c r="B4" s="26" t="s">
        <v>40</v>
      </c>
      <c r="C4" s="17">
        <f>Acquisition!E4</f>
        <v>203.48399999999998</v>
      </c>
      <c r="D4" s="17">
        <f>Acquisition!D4</f>
        <v>82.347126023999991</v>
      </c>
      <c r="E4" s="18">
        <v>4500000</v>
      </c>
      <c r="F4" s="18">
        <f>E4*C4</f>
        <v>915677999.99999988</v>
      </c>
      <c r="H4">
        <f>100000*4.84</f>
        <v>484000</v>
      </c>
      <c r="I4">
        <f>950000*4.84</f>
        <v>4598000</v>
      </c>
    </row>
    <row r="5" spans="1:10" ht="42.75" customHeight="1" x14ac:dyDescent="0.25">
      <c r="A5" s="3">
        <v>2</v>
      </c>
      <c r="B5" s="24" t="s">
        <v>33</v>
      </c>
      <c r="C5" s="63">
        <v>0.05</v>
      </c>
      <c r="D5" s="64"/>
      <c r="E5" s="65"/>
      <c r="F5" s="19">
        <f>F4*5%</f>
        <v>45783900</v>
      </c>
    </row>
    <row r="6" spans="1:10" ht="75" x14ac:dyDescent="0.25">
      <c r="A6" s="3">
        <v>3</v>
      </c>
      <c r="B6" s="24" t="s">
        <v>34</v>
      </c>
      <c r="C6" s="63">
        <v>0.1</v>
      </c>
      <c r="D6" s="64"/>
      <c r="E6" s="65"/>
      <c r="F6" s="19">
        <f>F4*10%</f>
        <v>91567800</v>
      </c>
    </row>
    <row r="7" spans="1:10" ht="39.75" customHeight="1" x14ac:dyDescent="0.25">
      <c r="A7" s="3">
        <v>4</v>
      </c>
      <c r="B7" s="25" t="s">
        <v>41</v>
      </c>
      <c r="C7" s="33" t="s">
        <v>38</v>
      </c>
      <c r="D7" s="34"/>
      <c r="E7" s="34"/>
      <c r="F7" s="19">
        <f>C4*250000</f>
        <v>50870999.999999993</v>
      </c>
    </row>
    <row r="8" spans="1:10" x14ac:dyDescent="0.25">
      <c r="A8" s="60" t="s">
        <v>35</v>
      </c>
      <c r="B8" s="61"/>
      <c r="C8" s="61"/>
      <c r="D8" s="61"/>
      <c r="E8" s="62"/>
      <c r="F8" s="29">
        <f>SUM(F4:F7)</f>
        <v>1103900699.9999998</v>
      </c>
      <c r="G8" s="30">
        <f>F8/C4</f>
        <v>5424999.9999999991</v>
      </c>
      <c r="H8" s="27"/>
      <c r="I8" s="30" t="e">
        <f>#REF!</f>
        <v>#REF!</v>
      </c>
      <c r="J8" s="30" t="e">
        <f>I8+F8</f>
        <v>#REF!</v>
      </c>
    </row>
    <row r="9" spans="1:10" x14ac:dyDescent="0.25">
      <c r="A9" s="55" t="s">
        <v>36</v>
      </c>
      <c r="B9" s="55"/>
      <c r="C9" s="55"/>
      <c r="D9" s="55"/>
      <c r="E9" s="55"/>
      <c r="F9" s="55"/>
      <c r="J9" t="e">
        <f>$J$8*(1-15%)</f>
        <v>#REF!</v>
      </c>
    </row>
    <row r="10" spans="1:10" x14ac:dyDescent="0.25">
      <c r="A10" s="56" t="s">
        <v>37</v>
      </c>
      <c r="B10" s="56"/>
      <c r="C10" s="56"/>
      <c r="D10" s="56"/>
      <c r="E10" s="56"/>
      <c r="F10" s="56"/>
      <c r="J10" t="e">
        <f>$J$8*(1-25%)</f>
        <v>#REF!</v>
      </c>
    </row>
    <row r="11" spans="1:10" ht="31.5" customHeight="1" x14ac:dyDescent="0.25">
      <c r="A11" s="57" t="s">
        <v>62</v>
      </c>
      <c r="B11" s="57"/>
      <c r="C11" s="57"/>
      <c r="D11" s="57"/>
      <c r="E11" s="57"/>
      <c r="F11" s="57"/>
    </row>
  </sheetData>
  <mergeCells count="12">
    <mergeCell ref="A1:F1"/>
    <mergeCell ref="A2:A3"/>
    <mergeCell ref="B2:B3"/>
    <mergeCell ref="C2:D2"/>
    <mergeCell ref="F2:F3"/>
    <mergeCell ref="A9:F9"/>
    <mergeCell ref="A10:F10"/>
    <mergeCell ref="A11:F11"/>
    <mergeCell ref="E2:E3"/>
    <mergeCell ref="A8:E8"/>
    <mergeCell ref="C5:E5"/>
    <mergeCell ref="C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6"/>
  <sheetViews>
    <sheetView tabSelected="1" workbookViewId="0">
      <selection activeCell="F19" sqref="F19"/>
    </sheetView>
  </sheetViews>
  <sheetFormatPr defaultRowHeight="15" x14ac:dyDescent="0.25"/>
  <cols>
    <col min="3" max="3" width="31.42578125" bestFit="1" customWidth="1"/>
    <col min="4" max="4" width="15" bestFit="1" customWidth="1"/>
    <col min="5" max="5" width="17.28515625" bestFit="1" customWidth="1"/>
    <col min="6" max="6" width="19.28515625" bestFit="1" customWidth="1"/>
    <col min="7" max="7" width="16.7109375" bestFit="1" customWidth="1"/>
    <col min="9" max="9" width="13.5703125" bestFit="1" customWidth="1"/>
  </cols>
  <sheetData>
    <row r="3" spans="3:9" x14ac:dyDescent="0.25">
      <c r="C3" s="73" t="s">
        <v>65</v>
      </c>
      <c r="D3" s="74"/>
      <c r="E3" s="74"/>
      <c r="F3" s="74"/>
      <c r="G3" s="74"/>
    </row>
    <row r="4" spans="3:9" ht="15.75" x14ac:dyDescent="0.25">
      <c r="C4" s="36" t="s">
        <v>66</v>
      </c>
      <c r="D4" s="37" t="s">
        <v>67</v>
      </c>
      <c r="E4" s="37" t="s">
        <v>68</v>
      </c>
      <c r="F4" s="37" t="s">
        <v>69</v>
      </c>
      <c r="G4" s="37" t="s">
        <v>70</v>
      </c>
    </row>
    <row r="5" spans="3:9" ht="15.75" x14ac:dyDescent="0.25">
      <c r="C5" s="38" t="s">
        <v>71</v>
      </c>
      <c r="D5" s="39">
        <v>203.48</v>
      </c>
      <c r="E5" s="86">
        <f>D5*0.25</f>
        <v>50.87</v>
      </c>
      <c r="F5" s="86">
        <f>D5*0.5</f>
        <v>101.74</v>
      </c>
      <c r="G5" s="86">
        <f>D5*0.25</f>
        <v>50.87</v>
      </c>
      <c r="I5" t="s">
        <v>78</v>
      </c>
    </row>
    <row r="6" spans="3:9" ht="15.75" x14ac:dyDescent="0.25">
      <c r="C6" s="38" t="s">
        <v>72</v>
      </c>
      <c r="D6" s="23"/>
      <c r="E6" s="40">
        <v>5500000</v>
      </c>
      <c r="F6" s="40">
        <f>E6*0.75</f>
        <v>4125000</v>
      </c>
      <c r="G6" s="40">
        <f>E6*0.6</f>
        <v>3300000</v>
      </c>
    </row>
    <row r="7" spans="3:9" ht="15.75" x14ac:dyDescent="0.25">
      <c r="C7" s="38" t="s">
        <v>73</v>
      </c>
      <c r="D7" s="23"/>
      <c r="E7" s="40">
        <f>E6*E5</f>
        <v>279785000</v>
      </c>
      <c r="F7" s="40">
        <f t="shared" ref="F7:G7" si="0">F6*F5</f>
        <v>419677500</v>
      </c>
      <c r="G7" s="40">
        <f t="shared" si="0"/>
        <v>167871000</v>
      </c>
    </row>
    <row r="8" spans="3:9" ht="15.75" x14ac:dyDescent="0.25">
      <c r="C8" s="38" t="s">
        <v>74</v>
      </c>
      <c r="D8" s="23"/>
      <c r="E8" s="75">
        <f>SUM(E7:G7)</f>
        <v>867333500</v>
      </c>
      <c r="F8" s="75"/>
      <c r="G8" s="75"/>
    </row>
    <row r="9" spans="3:9" ht="15.75" x14ac:dyDescent="0.25">
      <c r="C9" s="38" t="s">
        <v>75</v>
      </c>
      <c r="D9" s="23"/>
      <c r="E9" s="76">
        <f>E8/D5</f>
        <v>4262500</v>
      </c>
      <c r="F9" s="76"/>
      <c r="G9" s="76"/>
    </row>
    <row r="10" spans="3:9" x14ac:dyDescent="0.25">
      <c r="G10">
        <f>E9/E6</f>
        <v>0.77500000000000002</v>
      </c>
    </row>
    <row r="11" spans="3:9" ht="30" x14ac:dyDescent="0.25">
      <c r="C11" s="41" t="s">
        <v>33</v>
      </c>
      <c r="D11" s="23"/>
      <c r="E11" s="23"/>
      <c r="F11" s="23"/>
      <c r="G11" s="40">
        <f>E8*5%</f>
        <v>43366675</v>
      </c>
    </row>
    <row r="12" spans="3:9" ht="75" x14ac:dyDescent="0.25">
      <c r="C12" s="41" t="s">
        <v>76</v>
      </c>
      <c r="D12" s="23"/>
      <c r="E12" s="23"/>
      <c r="F12" s="23"/>
      <c r="G12" s="40">
        <f>E8*5%</f>
        <v>43366675</v>
      </c>
    </row>
    <row r="13" spans="3:9" x14ac:dyDescent="0.25">
      <c r="C13" s="77" t="s">
        <v>77</v>
      </c>
      <c r="D13" s="77"/>
      <c r="E13" s="77"/>
      <c r="F13" s="77"/>
      <c r="G13" s="42">
        <f>E8+G11+G12</f>
        <v>954066850</v>
      </c>
    </row>
    <row r="15" spans="3:9" x14ac:dyDescent="0.25">
      <c r="D15" s="85">
        <f>D5/2.47</f>
        <v>82.380566801619423</v>
      </c>
    </row>
    <row r="16" spans="3:9" x14ac:dyDescent="0.25">
      <c r="E16" s="30">
        <f>E6/6</f>
        <v>916666.66666666663</v>
      </c>
    </row>
  </sheetData>
  <mergeCells count="4">
    <mergeCell ref="C3:G3"/>
    <mergeCell ref="E8:G8"/>
    <mergeCell ref="E9:G9"/>
    <mergeCell ref="C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8:K21"/>
  <sheetViews>
    <sheetView workbookViewId="0">
      <selection activeCell="K11" sqref="K11"/>
    </sheetView>
  </sheetViews>
  <sheetFormatPr defaultRowHeight="15" x14ac:dyDescent="0.25"/>
  <cols>
    <col min="10" max="10" width="18.5703125" customWidth="1"/>
    <col min="11" max="11" width="18.140625" customWidth="1"/>
  </cols>
  <sheetData>
    <row r="8" spans="9:11" ht="30.75" customHeight="1" x14ac:dyDescent="0.25">
      <c r="I8" s="78" t="s">
        <v>61</v>
      </c>
      <c r="J8" s="78"/>
      <c r="K8" s="78"/>
    </row>
    <row r="9" spans="9:11" x14ac:dyDescent="0.25">
      <c r="I9" s="31" t="s">
        <v>43</v>
      </c>
      <c r="J9" s="31" t="s">
        <v>44</v>
      </c>
      <c r="K9" s="31" t="s">
        <v>45</v>
      </c>
    </row>
    <row r="10" spans="9:11" x14ac:dyDescent="0.25">
      <c r="I10" s="23">
        <v>1</v>
      </c>
      <c r="J10" s="2" t="s">
        <v>46</v>
      </c>
      <c r="K10" s="2" t="s">
        <v>58</v>
      </c>
    </row>
    <row r="11" spans="9:11" x14ac:dyDescent="0.25">
      <c r="I11" s="23">
        <v>2</v>
      </c>
      <c r="J11" s="2" t="s">
        <v>47</v>
      </c>
      <c r="K11" s="2" t="s">
        <v>59</v>
      </c>
    </row>
    <row r="12" spans="9:11" x14ac:dyDescent="0.25">
      <c r="I12" s="23">
        <v>3</v>
      </c>
      <c r="J12" s="2" t="s">
        <v>48</v>
      </c>
      <c r="K12" s="2" t="s">
        <v>60</v>
      </c>
    </row>
    <row r="13" spans="9:11" x14ac:dyDescent="0.25">
      <c r="I13" s="23">
        <v>4</v>
      </c>
      <c r="J13" s="2" t="s">
        <v>49</v>
      </c>
      <c r="K13" s="2" t="s">
        <v>2</v>
      </c>
    </row>
    <row r="14" spans="9:11" x14ac:dyDescent="0.25">
      <c r="I14" s="23">
        <v>5</v>
      </c>
      <c r="J14" s="2" t="s">
        <v>50</v>
      </c>
      <c r="K14" s="2" t="s">
        <v>2</v>
      </c>
    </row>
    <row r="15" spans="9:11" x14ac:dyDescent="0.25">
      <c r="I15" s="23">
        <v>6</v>
      </c>
      <c r="J15" s="2" t="s">
        <v>51</v>
      </c>
      <c r="K15" s="2" t="s">
        <v>2</v>
      </c>
    </row>
    <row r="16" spans="9:11" ht="27" customHeight="1" x14ac:dyDescent="0.25">
      <c r="I16" s="23">
        <v>7</v>
      </c>
      <c r="J16" s="32" t="s">
        <v>52</v>
      </c>
      <c r="K16" s="2" t="s">
        <v>2</v>
      </c>
    </row>
    <row r="17" spans="9:11" ht="35.25" customHeight="1" x14ac:dyDescent="0.25">
      <c r="I17" s="23">
        <v>8</v>
      </c>
      <c r="J17" s="32" t="s">
        <v>53</v>
      </c>
      <c r="K17" s="2" t="s">
        <v>2</v>
      </c>
    </row>
    <row r="18" spans="9:11" ht="32.25" customHeight="1" x14ac:dyDescent="0.25">
      <c r="I18" s="23">
        <v>9</v>
      </c>
      <c r="J18" s="32" t="s">
        <v>54</v>
      </c>
      <c r="K18" s="2" t="s">
        <v>2</v>
      </c>
    </row>
    <row r="19" spans="9:11" x14ac:dyDescent="0.25">
      <c r="I19" s="23">
        <v>10</v>
      </c>
      <c r="J19" s="32" t="s">
        <v>55</v>
      </c>
      <c r="K19" s="2" t="s">
        <v>2</v>
      </c>
    </row>
    <row r="20" spans="9:11" x14ac:dyDescent="0.25">
      <c r="I20" s="79" t="s">
        <v>56</v>
      </c>
      <c r="J20" s="80"/>
      <c r="K20" s="81"/>
    </row>
    <row r="21" spans="9:11" ht="45.75" customHeight="1" x14ac:dyDescent="0.25">
      <c r="I21" s="82" t="s">
        <v>57</v>
      </c>
      <c r="J21" s="83"/>
      <c r="K21" s="84"/>
    </row>
  </sheetData>
  <mergeCells count="3">
    <mergeCell ref="I8:K8"/>
    <mergeCell ref="I20:K20"/>
    <mergeCell ref="I21:K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workbookViewId="0">
      <selection activeCell="H12" sqref="H12"/>
    </sheetView>
  </sheetViews>
  <sheetFormatPr defaultRowHeight="15" x14ac:dyDescent="0.25"/>
  <cols>
    <col min="3" max="3" width="18.5703125" bestFit="1" customWidth="1"/>
    <col min="4" max="4" width="11.140625" customWidth="1"/>
    <col min="5" max="5" width="11.7109375" customWidth="1"/>
    <col min="6" max="6" width="21.85546875" customWidth="1"/>
    <col min="7" max="7" width="16.42578125" bestFit="1" customWidth="1"/>
  </cols>
  <sheetData>
    <row r="2" spans="2:7" x14ac:dyDescent="0.25">
      <c r="B2" s="53" t="s">
        <v>25</v>
      </c>
      <c r="C2" s="53"/>
      <c r="D2" s="53"/>
      <c r="E2" s="53"/>
      <c r="F2" s="53"/>
      <c r="G2" s="53"/>
    </row>
    <row r="3" spans="2:7" ht="27" x14ac:dyDescent="0.25">
      <c r="B3" s="35" t="s">
        <v>5</v>
      </c>
      <c r="C3" s="35" t="s">
        <v>13</v>
      </c>
      <c r="D3" s="22" t="s">
        <v>14</v>
      </c>
      <c r="E3" s="22" t="s">
        <v>15</v>
      </c>
      <c r="F3" s="22" t="s">
        <v>64</v>
      </c>
      <c r="G3" s="22" t="s">
        <v>16</v>
      </c>
    </row>
    <row r="4" spans="2:7" x14ac:dyDescent="0.25">
      <c r="B4" s="15">
        <v>1</v>
      </c>
      <c r="C4" s="15" t="s">
        <v>26</v>
      </c>
      <c r="D4" s="16">
        <f>'Government rate'!E5</f>
        <v>82.347126023999991</v>
      </c>
      <c r="E4" s="16">
        <f>'Government rate'!F5</f>
        <v>203.48399999999998</v>
      </c>
      <c r="F4" s="20">
        <f>'Government rate'!E7</f>
        <v>4200000</v>
      </c>
      <c r="G4" s="13">
        <f>F4*D4</f>
        <v>345857929.30079997</v>
      </c>
    </row>
    <row r="5" spans="2:7" x14ac:dyDescent="0.25">
      <c r="B5" s="54" t="s">
        <v>17</v>
      </c>
      <c r="C5" s="54"/>
      <c r="D5" s="12">
        <f>SUM(D4:D4)</f>
        <v>82.347126023999991</v>
      </c>
      <c r="E5" s="12">
        <f>SUM(E4:E4)</f>
        <v>203.48399999999998</v>
      </c>
      <c r="F5" s="2"/>
      <c r="G5" s="13">
        <f>SUM(G4:G4)</f>
        <v>345857929.30079997</v>
      </c>
    </row>
  </sheetData>
  <mergeCells count="2">
    <mergeCell ref="B2:G2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Government rate</vt:lpstr>
      <vt:lpstr>Acquisition</vt:lpstr>
      <vt:lpstr>Market Comprabel- Land</vt:lpstr>
      <vt:lpstr>Belting</vt:lpstr>
      <vt:lpstr>Capacity</vt:lpstr>
      <vt:lpstr>Circle Rate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Sharma</dc:creator>
  <cp:lastModifiedBy>Abhinav Chaturvedi</cp:lastModifiedBy>
  <cp:lastPrinted>2021-01-29T16:23:25Z</cp:lastPrinted>
  <dcterms:created xsi:type="dcterms:W3CDTF">2020-12-14T10:13:31Z</dcterms:created>
  <dcterms:modified xsi:type="dcterms:W3CDTF">2024-04-30T09:07:30Z</dcterms:modified>
</cp:coreProperties>
</file>