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Sheet2!$A$2:$G$15</definedName>
  </definedNames>
  <calcPr calcId="152511"/>
</workbook>
</file>

<file path=xl/calcChain.xml><?xml version="1.0" encoding="utf-8"?>
<calcChain xmlns="http://schemas.openxmlformats.org/spreadsheetml/2006/main">
  <c r="H25" i="3" l="1"/>
  <c r="H23" i="3"/>
  <c r="H24" i="3" s="1"/>
  <c r="J9" i="2" l="1"/>
  <c r="R1" i="2" l="1"/>
  <c r="R7" i="2"/>
  <c r="R6" i="2"/>
  <c r="R5" i="2"/>
  <c r="R4" i="2"/>
  <c r="R3" i="2"/>
  <c r="Q7" i="2"/>
  <c r="Q6" i="2"/>
  <c r="Q5" i="2"/>
  <c r="Q4" i="2"/>
  <c r="Q3" i="2"/>
  <c r="N14" i="3"/>
  <c r="N15" i="3" s="1"/>
  <c r="N13" i="3"/>
  <c r="I9" i="2"/>
  <c r="O4" i="2"/>
  <c r="O3" i="2"/>
  <c r="O2" i="2"/>
  <c r="O1" i="2"/>
  <c r="N1" i="2"/>
  <c r="L6" i="2"/>
  <c r="K7" i="2"/>
  <c r="L7" i="2" s="1"/>
  <c r="M7" i="2" s="1"/>
  <c r="K6" i="2"/>
  <c r="M6" i="2" s="1"/>
  <c r="K5" i="2"/>
  <c r="L5" i="2" s="1"/>
  <c r="M5" i="2" s="1"/>
  <c r="K4" i="2"/>
  <c r="I24" i="3"/>
  <c r="I14" i="2"/>
  <c r="I16" i="2"/>
  <c r="I17" i="2" s="1"/>
  <c r="L4" i="2" l="1"/>
  <c r="M4" i="2" s="1"/>
  <c r="I18" i="2"/>
  <c r="E4" i="2"/>
  <c r="E1" i="2" s="1"/>
  <c r="E3" i="2"/>
  <c r="K3" i="2" s="1"/>
  <c r="F20" i="2"/>
  <c r="F19" i="2"/>
  <c r="B21" i="2"/>
  <c r="D7" i="2"/>
  <c r="E7" i="2" s="1"/>
  <c r="D3" i="2"/>
  <c r="C7" i="2"/>
  <c r="C6" i="2"/>
  <c r="D6" i="2" s="1"/>
  <c r="E6" i="2" s="1"/>
  <c r="C5" i="2"/>
  <c r="D5" i="2" s="1"/>
  <c r="E5" i="2" s="1"/>
  <c r="C4" i="2"/>
  <c r="D4" i="2" s="1"/>
  <c r="C3" i="2"/>
  <c r="C6" i="1"/>
  <c r="L3" i="2" l="1"/>
  <c r="M3" i="2" s="1"/>
  <c r="M1" i="2" s="1"/>
  <c r="F21" i="2"/>
  <c r="D1" i="2"/>
  <c r="K1" i="2"/>
</calcChain>
</file>

<file path=xl/sharedStrings.xml><?xml version="1.0" encoding="utf-8"?>
<sst xmlns="http://schemas.openxmlformats.org/spreadsheetml/2006/main" count="39" uniqueCount="32">
  <si>
    <t>Khasra No.</t>
  </si>
  <si>
    <t>Area Sqm</t>
  </si>
  <si>
    <t>Titke Deed No.</t>
  </si>
  <si>
    <t>8988 jild 6142 pg 280-349 dt. 04-07-1989</t>
  </si>
  <si>
    <t>Industrial</t>
  </si>
  <si>
    <t>8802 kild 4711 pg 224-258 dt 29-06-2007</t>
  </si>
  <si>
    <t>8338 jild 4697 pg 250-277 dt 23-06-2007</t>
  </si>
  <si>
    <t>Status</t>
  </si>
  <si>
    <t>Shed-1</t>
  </si>
  <si>
    <t>Shed-2</t>
  </si>
  <si>
    <t>Shed-3</t>
  </si>
  <si>
    <t>Shed-4</t>
  </si>
  <si>
    <t>Floor</t>
  </si>
  <si>
    <t>Particulars</t>
  </si>
  <si>
    <t>Area</t>
  </si>
  <si>
    <t>Height</t>
  </si>
  <si>
    <t>Shed</t>
  </si>
  <si>
    <t>RCC &amp; Shed</t>
  </si>
  <si>
    <t>RCC</t>
  </si>
  <si>
    <t>BUA sqm</t>
  </si>
  <si>
    <t>BUA sqft</t>
  </si>
  <si>
    <t>https://www.squareyards.com/sale/industrial-plots-for-sale-in-pilkhuwa-ghaziabad</t>
  </si>
  <si>
    <t>COCxAGEx9</t>
  </si>
  <si>
    <t>EL*10</t>
  </si>
  <si>
    <t>COC</t>
  </si>
  <si>
    <t>Office</t>
  </si>
  <si>
    <t>CoC</t>
  </si>
  <si>
    <t>YoC</t>
  </si>
  <si>
    <t>EL</t>
  </si>
  <si>
    <t>GCRC</t>
  </si>
  <si>
    <t>Dep.</t>
  </si>
  <si>
    <t>DRC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</si>
</sst>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  <numFmt numFmtId="166" formatCode="_ * #,##0_ ;_ * \-#,##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0" fillId="0" borderId="0" xfId="0" applyNumberFormat="1"/>
    <xf numFmtId="0" fontId="0" fillId="0" borderId="1" xfId="0" applyBorder="1"/>
    <xf numFmtId="0" fontId="0" fillId="0" borderId="2" xfId="0" applyBorder="1"/>
    <xf numFmtId="165" fontId="0" fillId="0" borderId="0" xfId="0" applyNumberForma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66675</xdr:rowOff>
    </xdr:from>
    <xdr:to>
      <xdr:col>7</xdr:col>
      <xdr:colOff>981075</xdr:colOff>
      <xdr:row>18</xdr:row>
      <xdr:rowOff>39250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2675"/>
          <a:ext cx="5248275" cy="1115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12</xdr:row>
      <xdr:rowOff>69273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81600" cy="2355273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2</xdr:row>
      <xdr:rowOff>57150</xdr:rowOff>
    </xdr:from>
    <xdr:to>
      <xdr:col>16</xdr:col>
      <xdr:colOff>476250</xdr:colOff>
      <xdr:row>6</xdr:row>
      <xdr:rowOff>9525</xdr:rowOff>
    </xdr:to>
    <xdr:pic>
      <xdr:nvPicPr>
        <xdr:cNvPr id="4" name="Picture 3" descr="Screen Clipping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37" t="13887" r="5886" b="16678"/>
        <a:stretch/>
      </xdr:blipFill>
      <xdr:spPr>
        <a:xfrm>
          <a:off x="5991225" y="438150"/>
          <a:ext cx="50196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workbookViewId="0">
      <selection activeCell="D17" sqref="D17"/>
    </sheetView>
  </sheetViews>
  <sheetFormatPr defaultRowHeight="15" x14ac:dyDescent="0.25"/>
  <cols>
    <col min="1" max="1" width="9.140625" style="1"/>
    <col min="2" max="2" width="10.5703125" style="1" bestFit="1" customWidth="1"/>
    <col min="3" max="3" width="10" style="1" bestFit="1" customWidth="1"/>
    <col min="4" max="4" width="36.85546875" style="1" bestFit="1" customWidth="1"/>
    <col min="5" max="5" width="10.28515625" style="1" bestFit="1" customWidth="1"/>
    <col min="6" max="16384" width="9.140625" style="1"/>
  </cols>
  <sheetData>
    <row r="2" spans="2:5" x14ac:dyDescent="0.25">
      <c r="B2" s="1" t="s">
        <v>0</v>
      </c>
      <c r="C2" s="1" t="s">
        <v>1</v>
      </c>
      <c r="D2" s="1" t="s">
        <v>2</v>
      </c>
      <c r="E2" s="1" t="s">
        <v>7</v>
      </c>
    </row>
    <row r="3" spans="2:5" x14ac:dyDescent="0.25">
      <c r="B3" s="1">
        <v>1183</v>
      </c>
      <c r="C3" s="1">
        <v>6961</v>
      </c>
      <c r="D3" s="1" t="s">
        <v>3</v>
      </c>
      <c r="E3" s="1" t="s">
        <v>4</v>
      </c>
    </row>
    <row r="4" spans="2:5" x14ac:dyDescent="0.25">
      <c r="B4" s="1">
        <v>1184</v>
      </c>
      <c r="C4" s="1">
        <v>4020</v>
      </c>
      <c r="D4" s="1" t="s">
        <v>5</v>
      </c>
      <c r="E4" s="1" t="s">
        <v>4</v>
      </c>
    </row>
    <row r="5" spans="2:5" x14ac:dyDescent="0.25">
      <c r="B5" s="1">
        <v>1185</v>
      </c>
      <c r="C5" s="1">
        <v>7830</v>
      </c>
      <c r="D5" s="1" t="s">
        <v>6</v>
      </c>
      <c r="E5" s="1" t="s">
        <v>4</v>
      </c>
    </row>
    <row r="6" spans="2:5" x14ac:dyDescent="0.25">
      <c r="C6" s="1">
        <f>SUM(C3:C5)</f>
        <v>18811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B1" workbookViewId="0">
      <selection activeCell="J22" sqref="J22"/>
    </sheetView>
  </sheetViews>
  <sheetFormatPr defaultRowHeight="15" x14ac:dyDescent="0.25"/>
  <cols>
    <col min="1" max="1" width="23.85546875" bestFit="1" customWidth="1"/>
    <col min="2" max="2" width="8.28515625" customWidth="1"/>
    <col min="3" max="4" width="10" style="1" bestFit="1" customWidth="1"/>
    <col min="5" max="5" width="11.5703125" style="1" bestFit="1" customWidth="1"/>
    <col min="7" max="7" width="11.140625" bestFit="1" customWidth="1"/>
    <col min="9" max="9" width="10" bestFit="1" customWidth="1"/>
    <col min="10" max="10" width="14.28515625" bestFit="1" customWidth="1"/>
    <col min="11" max="13" width="11.5703125" bestFit="1" customWidth="1"/>
    <col min="14" max="14" width="15.28515625" style="1" bestFit="1" customWidth="1"/>
    <col min="15" max="15" width="15.28515625" bestFit="1" customWidth="1"/>
    <col min="18" max="18" width="14.28515625" style="1" bestFit="1" customWidth="1"/>
  </cols>
  <sheetData>
    <row r="1" spans="1:18" x14ac:dyDescent="0.25">
      <c r="D1" s="1">
        <f>SUBTOTAL(9,D3:D12)</f>
        <v>5950</v>
      </c>
      <c r="E1" s="1">
        <f>SUBTOTAL(9,E3:E12)</f>
        <v>64045.799999999996</v>
      </c>
      <c r="K1" s="1">
        <f>SUBTOTAL(9,K3:K12)</f>
        <v>66844440</v>
      </c>
      <c r="M1" s="1">
        <f>SUBTOTAL(9,M3:M12)</f>
        <v>43291013.999999993</v>
      </c>
      <c r="N1" s="1">
        <f>Sheet3!I24</f>
        <v>159893500</v>
      </c>
      <c r="O1" s="4">
        <f>N1+M1</f>
        <v>203184514</v>
      </c>
      <c r="R1" s="1">
        <f>SUBTOTAL(9,R3:R12)</f>
        <v>36925000</v>
      </c>
    </row>
    <row r="2" spans="1:18" x14ac:dyDescent="0.25">
      <c r="A2" s="2" t="s">
        <v>13</v>
      </c>
      <c r="B2" s="2" t="s">
        <v>12</v>
      </c>
      <c r="C2" s="3" t="s">
        <v>14</v>
      </c>
      <c r="D2" s="3" t="s">
        <v>19</v>
      </c>
      <c r="E2" s="3" t="s">
        <v>20</v>
      </c>
      <c r="F2" s="2" t="s">
        <v>15</v>
      </c>
      <c r="G2" s="2" t="s">
        <v>16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O2" s="4">
        <f>ROUND(O1,-5)</f>
        <v>203200000</v>
      </c>
    </row>
    <row r="3" spans="1:18" x14ac:dyDescent="0.25">
      <c r="A3" t="s">
        <v>8</v>
      </c>
      <c r="B3">
        <v>1</v>
      </c>
      <c r="C3" s="1">
        <f>20*95</f>
        <v>1900</v>
      </c>
      <c r="D3" s="1">
        <f>C3*B3</f>
        <v>1900</v>
      </c>
      <c r="E3" s="1">
        <f>D3*10.764</f>
        <v>20451.599999999999</v>
      </c>
      <c r="F3">
        <v>45</v>
      </c>
      <c r="G3" t="s">
        <v>16</v>
      </c>
      <c r="H3">
        <v>1200</v>
      </c>
      <c r="I3">
        <v>2007</v>
      </c>
      <c r="J3">
        <v>45</v>
      </c>
      <c r="K3" s="4">
        <f>H3*E3</f>
        <v>24541920</v>
      </c>
      <c r="L3" s="1">
        <f>K3*(95%/J3)*(2024-I3)</f>
        <v>8807822.4000000004</v>
      </c>
      <c r="M3" s="4">
        <f>K3-L3</f>
        <v>15734097.6</v>
      </c>
      <c r="O3" s="4">
        <f>O2*0.85</f>
        <v>172720000</v>
      </c>
      <c r="P3">
        <v>5500</v>
      </c>
      <c r="Q3" s="1">
        <f>P3/10.764</f>
        <v>510.96246748420663</v>
      </c>
      <c r="R3" s="1">
        <f>Q3*E3</f>
        <v>10450000</v>
      </c>
    </row>
    <row r="4" spans="1:18" x14ac:dyDescent="0.25">
      <c r="A4" t="s">
        <v>9</v>
      </c>
      <c r="B4">
        <v>1</v>
      </c>
      <c r="C4" s="1">
        <f>20*68</f>
        <v>1360</v>
      </c>
      <c r="D4" s="1">
        <f t="shared" ref="D4:D7" si="0">C4*B4</f>
        <v>1360</v>
      </c>
      <c r="E4" s="1">
        <f t="shared" ref="E4:E7" si="1">D4*10.764</f>
        <v>14639.039999999999</v>
      </c>
      <c r="F4">
        <v>35</v>
      </c>
      <c r="G4" t="s">
        <v>16</v>
      </c>
      <c r="H4">
        <v>1000</v>
      </c>
      <c r="I4">
        <v>2007</v>
      </c>
      <c r="J4">
        <v>45</v>
      </c>
      <c r="K4" s="4">
        <f t="shared" ref="K4:K7" si="2">H4*E4</f>
        <v>14639039.999999998</v>
      </c>
      <c r="L4" s="1">
        <f t="shared" ref="L4:L7" si="3">K4*(95%/J4)*(2024-I4)</f>
        <v>5253788.8</v>
      </c>
      <c r="M4" s="4">
        <f t="shared" ref="M4:M7" si="4">K4-L4</f>
        <v>9385251.1999999993</v>
      </c>
      <c r="O4" s="4">
        <f>O2*0.75</f>
        <v>152400000</v>
      </c>
      <c r="P4">
        <v>5500</v>
      </c>
      <c r="Q4" s="1">
        <f t="shared" ref="Q4:Q7" si="5">P4/10.764</f>
        <v>510.96246748420663</v>
      </c>
      <c r="R4" s="1">
        <f t="shared" ref="R4:R7" si="6">Q4*E4</f>
        <v>7480000</v>
      </c>
    </row>
    <row r="5" spans="1:18" x14ac:dyDescent="0.25">
      <c r="A5" t="s">
        <v>10</v>
      </c>
      <c r="B5">
        <v>1</v>
      </c>
      <c r="C5" s="1">
        <f>23*70</f>
        <v>1610</v>
      </c>
      <c r="D5" s="1">
        <f t="shared" si="0"/>
        <v>1610</v>
      </c>
      <c r="E5" s="1">
        <f t="shared" si="1"/>
        <v>17330.039999999997</v>
      </c>
      <c r="F5">
        <v>35</v>
      </c>
      <c r="G5" t="s">
        <v>16</v>
      </c>
      <c r="H5">
        <v>1000</v>
      </c>
      <c r="I5">
        <v>2007</v>
      </c>
      <c r="J5">
        <v>45</v>
      </c>
      <c r="K5" s="4">
        <f t="shared" si="2"/>
        <v>17330039.999999996</v>
      </c>
      <c r="L5" s="1">
        <f t="shared" si="3"/>
        <v>6219558.7999999989</v>
      </c>
      <c r="M5" s="4">
        <f t="shared" si="4"/>
        <v>11110481.199999997</v>
      </c>
      <c r="P5">
        <v>5500</v>
      </c>
      <c r="Q5" s="1">
        <f t="shared" si="5"/>
        <v>510.96246748420663</v>
      </c>
      <c r="R5" s="1">
        <f t="shared" si="6"/>
        <v>8854999.9999999981</v>
      </c>
    </row>
    <row r="6" spans="1:18" x14ac:dyDescent="0.25">
      <c r="A6" t="s">
        <v>11</v>
      </c>
      <c r="B6">
        <v>1</v>
      </c>
      <c r="C6" s="1">
        <f>12*40</f>
        <v>480</v>
      </c>
      <c r="D6" s="1">
        <f t="shared" si="0"/>
        <v>480</v>
      </c>
      <c r="E6" s="1">
        <f t="shared" si="1"/>
        <v>5166.7199999999993</v>
      </c>
      <c r="F6">
        <v>30</v>
      </c>
      <c r="G6" t="s">
        <v>16</v>
      </c>
      <c r="H6">
        <v>1000</v>
      </c>
      <c r="I6">
        <v>2007</v>
      </c>
      <c r="J6">
        <v>45</v>
      </c>
      <c r="K6" s="4">
        <f t="shared" si="2"/>
        <v>5166719.9999999991</v>
      </c>
      <c r="L6" s="1">
        <f t="shared" si="3"/>
        <v>1854278.3999999997</v>
      </c>
      <c r="M6" s="4">
        <f t="shared" si="4"/>
        <v>3312441.5999999996</v>
      </c>
      <c r="P6">
        <v>5500</v>
      </c>
      <c r="Q6" s="1">
        <f t="shared" si="5"/>
        <v>510.96246748420663</v>
      </c>
      <c r="R6" s="1">
        <f t="shared" si="6"/>
        <v>2639999.9999999995</v>
      </c>
    </row>
    <row r="7" spans="1:18" x14ac:dyDescent="0.25">
      <c r="A7" t="s">
        <v>25</v>
      </c>
      <c r="B7">
        <v>2</v>
      </c>
      <c r="C7" s="1">
        <f>6*50</f>
        <v>300</v>
      </c>
      <c r="D7" s="1">
        <f t="shared" si="0"/>
        <v>600</v>
      </c>
      <c r="E7" s="1">
        <f t="shared" si="1"/>
        <v>6458.4</v>
      </c>
      <c r="G7" t="s">
        <v>17</v>
      </c>
      <c r="H7">
        <v>800</v>
      </c>
      <c r="I7">
        <v>2011</v>
      </c>
      <c r="J7">
        <v>45</v>
      </c>
      <c r="K7" s="4">
        <f t="shared" si="2"/>
        <v>5166720</v>
      </c>
      <c r="L7" s="1">
        <f t="shared" si="3"/>
        <v>1417977.5999999999</v>
      </c>
      <c r="M7" s="4">
        <f t="shared" si="4"/>
        <v>3748742.4000000004</v>
      </c>
      <c r="P7">
        <v>12500</v>
      </c>
      <c r="Q7" s="1">
        <f t="shared" si="5"/>
        <v>1161.2783351913788</v>
      </c>
      <c r="R7" s="1">
        <f t="shared" si="6"/>
        <v>7500000</v>
      </c>
    </row>
    <row r="9" spans="1:18" x14ac:dyDescent="0.25">
      <c r="I9">
        <f>2024-2007</f>
        <v>17</v>
      </c>
      <c r="J9" s="8">
        <f>K1*0.7</f>
        <v>46791108</v>
      </c>
      <c r="K9" s="7"/>
    </row>
    <row r="13" spans="1:18" x14ac:dyDescent="0.25">
      <c r="I13">
        <v>30</v>
      </c>
      <c r="J13" t="s">
        <v>21</v>
      </c>
    </row>
    <row r="14" spans="1:18" x14ac:dyDescent="0.25">
      <c r="I14">
        <f>I13*10^5</f>
        <v>3000000</v>
      </c>
    </row>
    <row r="15" spans="1:18" x14ac:dyDescent="0.25">
      <c r="I15">
        <v>200</v>
      </c>
    </row>
    <row r="16" spans="1:18" x14ac:dyDescent="0.25">
      <c r="I16">
        <f>I15*9</f>
        <v>1800</v>
      </c>
    </row>
    <row r="17" spans="1:9" x14ac:dyDescent="0.25">
      <c r="I17">
        <f>I16/10.764</f>
        <v>167.22408026755855</v>
      </c>
    </row>
    <row r="18" spans="1:9" x14ac:dyDescent="0.25">
      <c r="B18" s="1"/>
      <c r="E18"/>
      <c r="I18" s="1">
        <f>I14/I17</f>
        <v>17939.999999999996</v>
      </c>
    </row>
    <row r="19" spans="1:9" x14ac:dyDescent="0.25">
      <c r="A19" t="s">
        <v>18</v>
      </c>
      <c r="B19" s="1">
        <v>5776</v>
      </c>
      <c r="E19">
        <v>536.6</v>
      </c>
      <c r="F19" s="1">
        <f>E19*10.764</f>
        <v>5775.9624000000003</v>
      </c>
    </row>
    <row r="20" spans="1:9" x14ac:dyDescent="0.25">
      <c r="A20" t="s">
        <v>16</v>
      </c>
      <c r="B20" s="1">
        <v>49646</v>
      </c>
      <c r="E20">
        <v>4612.2700000000004</v>
      </c>
      <c r="F20" s="1">
        <f>E20*10.764</f>
        <v>49646.474280000002</v>
      </c>
    </row>
    <row r="21" spans="1:9" x14ac:dyDescent="0.25">
      <c r="B21" s="1">
        <f>SUM(B19:B20)</f>
        <v>55422</v>
      </c>
      <c r="E21"/>
      <c r="F21" s="1">
        <f>SUM(F19:F20)</f>
        <v>55422.436679999999</v>
      </c>
    </row>
    <row r="22" spans="1:9" x14ac:dyDescent="0.25">
      <c r="B22" s="1"/>
      <c r="E22"/>
    </row>
  </sheetData>
  <autoFilter ref="A2:G1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0:N25"/>
  <sheetViews>
    <sheetView tabSelected="1" workbookViewId="0">
      <selection activeCell="H25" sqref="H25"/>
    </sheetView>
  </sheetViews>
  <sheetFormatPr defaultRowHeight="15" x14ac:dyDescent="0.25"/>
  <cols>
    <col min="8" max="8" width="15.28515625" style="1" bestFit="1" customWidth="1"/>
    <col min="9" max="9" width="12.5703125" bestFit="1" customWidth="1"/>
    <col min="12" max="12" width="11.28515625" bestFit="1" customWidth="1"/>
  </cols>
  <sheetData>
    <row r="10" spans="11:14" x14ac:dyDescent="0.25">
      <c r="K10" t="s">
        <v>24</v>
      </c>
      <c r="L10">
        <v>12500</v>
      </c>
    </row>
    <row r="13" spans="11:14" x14ac:dyDescent="0.25">
      <c r="L13" s="6" t="s">
        <v>22</v>
      </c>
      <c r="N13">
        <f>L10*45*9</f>
        <v>5062500</v>
      </c>
    </row>
    <row r="14" spans="11:14" x14ac:dyDescent="0.25">
      <c r="L14" s="5" t="s">
        <v>23</v>
      </c>
      <c r="N14">
        <f>17*100</f>
        <v>1700</v>
      </c>
    </row>
    <row r="15" spans="11:14" x14ac:dyDescent="0.25">
      <c r="N15" s="1">
        <f>N13/N14</f>
        <v>2977.9411764705883</v>
      </c>
    </row>
    <row r="22" spans="8:9" x14ac:dyDescent="0.25">
      <c r="H22" s="1">
        <v>18811</v>
      </c>
    </row>
    <row r="23" spans="8:9" x14ac:dyDescent="0.25">
      <c r="H23" s="1">
        <f>6000*0.75</f>
        <v>4500</v>
      </c>
      <c r="I23">
        <v>8500</v>
      </c>
    </row>
    <row r="24" spans="8:9" x14ac:dyDescent="0.25">
      <c r="H24" s="1">
        <f>H23*H22</f>
        <v>84649500</v>
      </c>
      <c r="I24" s="4">
        <f>I23*H22</f>
        <v>159893500</v>
      </c>
    </row>
    <row r="25" spans="8:9" x14ac:dyDescent="0.25">
      <c r="H25" s="1">
        <f>H24+Sheet2!R1</f>
        <v>121574500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2024-04-03T13:09:59Z</dcterms:modified>
</cp:coreProperties>
</file>