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4" activeTab="5"/>
  </bookViews>
  <sheets>
    <sheet name="Pie Chart" sheetId="1" r:id="rId1"/>
    <sheet name="Civil Status" sheetId="6" r:id="rId2"/>
    <sheet name=" Civil work" sheetId="2" r:id="rId3"/>
    <sheet name="TMT Calculation" sheetId="13" r:id="rId4"/>
    <sheet name="Land" sheetId="3" r:id="rId5"/>
    <sheet name="P &amp; M" sheetId="4" r:id="rId6"/>
    <sheet name="P &amp; M (TEV)" sheetId="7" r:id="rId7"/>
    <sheet name="Contractor..Supplier" sheetId="8" r:id="rId8"/>
    <sheet name="PEB Building" sheetId="9" r:id="rId9"/>
    <sheet name="Administrative block" sheetId="10" r:id="rId10"/>
    <sheet name="GST Sheet" sheetId="11" r:id="rId11"/>
  </sheets>
  <definedNames>
    <definedName name="_xlnm._FilterDatabase" localSheetId="5" hidden="1">'P &amp; M'!$B$4:$H$34</definedName>
  </definedNames>
  <calcPr calcId="152511"/>
</workbook>
</file>

<file path=xl/calcChain.xml><?xml version="1.0" encoding="utf-8"?>
<calcChain xmlns="http://schemas.openxmlformats.org/spreadsheetml/2006/main">
  <c r="B35" i="4" l="1"/>
  <c r="G17" i="4"/>
  <c r="G13" i="4"/>
  <c r="G34" i="4" l="1"/>
  <c r="G37" i="4" s="1"/>
  <c r="G22" i="4"/>
  <c r="G21" i="4"/>
  <c r="G20" i="4"/>
  <c r="G19" i="4"/>
  <c r="G18" i="4"/>
  <c r="J17" i="4"/>
  <c r="G16" i="4"/>
  <c r="M16" i="4"/>
  <c r="J16" i="4"/>
  <c r="G15" i="4"/>
  <c r="G14" i="4"/>
  <c r="G24" i="4"/>
  <c r="G25" i="4"/>
  <c r="G26" i="4"/>
  <c r="G27" i="4"/>
  <c r="G28" i="4"/>
  <c r="G29" i="4"/>
  <c r="G30" i="4"/>
  <c r="G31" i="4"/>
  <c r="G32" i="4"/>
  <c r="G33" i="4"/>
  <c r="G23" i="4"/>
  <c r="J13" i="4"/>
  <c r="J1" i="4"/>
  <c r="H1" i="4"/>
  <c r="J12" i="4"/>
  <c r="G12" i="4"/>
  <c r="G11" i="4"/>
  <c r="G10" i="4"/>
  <c r="G9" i="4"/>
  <c r="L9" i="4"/>
  <c r="G8" i="4"/>
  <c r="G5" i="4"/>
  <c r="J10" i="2" l="1"/>
  <c r="H15" i="13"/>
  <c r="J14" i="13"/>
  <c r="H14" i="13"/>
  <c r="H5" i="13"/>
  <c r="H4" i="13"/>
  <c r="D14" i="13"/>
  <c r="C14" i="13"/>
  <c r="C15" i="13" s="1"/>
  <c r="J5" i="13" l="1"/>
  <c r="L5" i="13" s="1"/>
  <c r="J4" i="13"/>
  <c r="L4" i="13" s="1"/>
  <c r="J6" i="4"/>
  <c r="M5" i="13" l="1"/>
  <c r="N5" i="13"/>
  <c r="M4" i="13"/>
  <c r="N4" i="13" s="1"/>
  <c r="F34" i="4"/>
  <c r="D19" i="6" l="1"/>
  <c r="D10" i="6"/>
  <c r="J17" i="3"/>
  <c r="J9" i="4"/>
  <c r="I9" i="4" s="1"/>
  <c r="I13" i="4"/>
  <c r="J15" i="4"/>
  <c r="I15" i="4" s="1"/>
  <c r="I17" i="4"/>
  <c r="F7" i="2"/>
  <c r="J7" i="2" s="1"/>
  <c r="G16" i="2"/>
  <c r="D14" i="2"/>
  <c r="E14" i="2" s="1"/>
  <c r="J8" i="2"/>
  <c r="I18" i="4" l="1"/>
  <c r="I24" i="4"/>
  <c r="I23" i="4"/>
  <c r="I25" i="4"/>
  <c r="I26" i="4"/>
  <c r="I27" i="4"/>
  <c r="I28" i="4"/>
  <c r="I29" i="4"/>
  <c r="I30" i="4"/>
  <c r="I31" i="4"/>
  <c r="I32" i="4"/>
  <c r="I33" i="4"/>
  <c r="H53" i="4"/>
  <c r="H54" i="4"/>
  <c r="H55" i="4"/>
  <c r="H56" i="4"/>
  <c r="H57" i="4"/>
  <c r="H58" i="4"/>
  <c r="H59" i="4"/>
  <c r="I34" i="4" l="1"/>
  <c r="N8" i="2"/>
  <c r="G9" i="2"/>
  <c r="I9" i="2" s="1"/>
  <c r="J9" i="2" s="1"/>
  <c r="N7" i="2"/>
  <c r="N10" i="2" l="1"/>
  <c r="N9" i="2"/>
  <c r="D5" i="3" l="1"/>
  <c r="G5" i="2"/>
  <c r="I5" i="2" s="1"/>
  <c r="J5" i="2" s="1"/>
  <c r="N5" i="2" s="1"/>
  <c r="H4" i="2"/>
  <c r="G4" i="2"/>
  <c r="G6" i="2"/>
  <c r="I6" i="2" s="1"/>
  <c r="J6" i="2" s="1"/>
  <c r="N6" i="2" l="1"/>
  <c r="I4" i="2"/>
  <c r="J4" i="2" s="1"/>
  <c r="N4" i="2" l="1"/>
  <c r="N11" i="2" l="1"/>
</calcChain>
</file>

<file path=xl/sharedStrings.xml><?xml version="1.0" encoding="utf-8"?>
<sst xmlns="http://schemas.openxmlformats.org/spreadsheetml/2006/main" count="674" uniqueCount="472">
  <si>
    <t>Total</t>
  </si>
  <si>
    <t xml:space="preserve">Sqmtr </t>
  </si>
  <si>
    <t>acre</t>
  </si>
  <si>
    <t>H</t>
  </si>
  <si>
    <t xml:space="preserve">Type of structure </t>
  </si>
  <si>
    <t>Value assessed</t>
  </si>
  <si>
    <t>L</t>
  </si>
  <si>
    <t xml:space="preserve">B </t>
  </si>
  <si>
    <t>volume in cubic. ft.</t>
  </si>
  <si>
    <t>Quantity</t>
  </si>
  <si>
    <t>total volume in cubic. ft.</t>
  </si>
  <si>
    <t>RCC</t>
  </si>
  <si>
    <t>S NO.</t>
  </si>
  <si>
    <t>No of column</t>
  </si>
  <si>
    <t>Footing</t>
  </si>
  <si>
    <t>Remark</t>
  </si>
  <si>
    <t>Description</t>
  </si>
  <si>
    <t>Column Type A</t>
  </si>
  <si>
    <t>Column Type B</t>
  </si>
  <si>
    <t>TMT Bars</t>
  </si>
  <si>
    <t>Boundary Wall</t>
  </si>
  <si>
    <t>Unit</t>
  </si>
  <si>
    <t>Cum</t>
  </si>
  <si>
    <t>KG</t>
  </si>
  <si>
    <t>Land</t>
  </si>
  <si>
    <t>Invoice No.</t>
  </si>
  <si>
    <t>Vendor Name</t>
  </si>
  <si>
    <t>Amount</t>
  </si>
  <si>
    <t>Remarks</t>
  </si>
  <si>
    <t>18/23-24</t>
  </si>
  <si>
    <t>Sahiba Fabrication</t>
  </si>
  <si>
    <t>18-1/23-24</t>
  </si>
  <si>
    <t>18-2/23-24</t>
  </si>
  <si>
    <t>Invoice Date</t>
  </si>
  <si>
    <t>Multivac</t>
  </si>
  <si>
    <t>Dima</t>
  </si>
  <si>
    <t>Food &amp; Biotech Engineer</t>
  </si>
  <si>
    <t>FBE/CCBPE/2023-2024</t>
  </si>
  <si>
    <t>Particulars</t>
  </si>
  <si>
    <t>TOTAL</t>
  </si>
  <si>
    <t>Land Cost &amp; site development</t>
  </si>
  <si>
    <t>Technical Civil works</t>
  </si>
  <si>
    <t>Plant &amp; Machinery</t>
  </si>
  <si>
    <t>3.80 Cr.</t>
  </si>
  <si>
    <t>6.66 Cr.</t>
  </si>
  <si>
    <t xml:space="preserve">55.29 Cr. </t>
  </si>
  <si>
    <t>1.42 Cr.</t>
  </si>
  <si>
    <t>3.69 Cr.</t>
  </si>
  <si>
    <t>1.62 Cr.</t>
  </si>
  <si>
    <t>Computers and other assets</t>
  </si>
  <si>
    <t>Preoperative expenses (incl. IDC)</t>
  </si>
  <si>
    <t>Contingency @ 2.7%</t>
  </si>
  <si>
    <t>Ashish Technical pvt ltd</t>
  </si>
  <si>
    <t>Frick India ltd</t>
  </si>
  <si>
    <t>Green-Tech India</t>
  </si>
  <si>
    <t>Uttam Enviro tech engineers pvt. Ltd.</t>
  </si>
  <si>
    <t>Urjex Boiler pvt.ltd.</t>
  </si>
  <si>
    <t xml:space="preserve">PPml ltd </t>
  </si>
  <si>
    <t>Fillpack</t>
  </si>
  <si>
    <t>Balaji Packing machine</t>
  </si>
  <si>
    <t>bpm/2324/629</t>
  </si>
  <si>
    <t xml:space="preserve">NVS Industries </t>
  </si>
  <si>
    <t>PI_240308</t>
  </si>
  <si>
    <t>Tech-N-Tech Engineers</t>
  </si>
  <si>
    <t>PI/23-24/0082</t>
  </si>
  <si>
    <t>Particular</t>
  </si>
  <si>
    <t xml:space="preserve"> Cost of the Civil Work</t>
  </si>
  <si>
    <t>sq. ft.</t>
  </si>
  <si>
    <t>Brick work</t>
  </si>
  <si>
    <t>Columns in Brickwork</t>
  </si>
  <si>
    <t>R.C.C</t>
  </si>
  <si>
    <t>Brickwork</t>
  </si>
  <si>
    <t>RMT</t>
  </si>
  <si>
    <t>Precast</t>
  </si>
  <si>
    <t>Contingency</t>
  </si>
  <si>
    <t>Preoperative expenses</t>
  </si>
  <si>
    <t>Amount In Rs. In Cr.</t>
  </si>
  <si>
    <t>Status</t>
  </si>
  <si>
    <t>S no.</t>
  </si>
  <si>
    <t xml:space="preserve">Village </t>
  </si>
  <si>
    <t>Kathi No.</t>
  </si>
  <si>
    <t>Khasra No.</t>
  </si>
  <si>
    <t>Siswal</t>
  </si>
  <si>
    <t>245/316</t>
  </si>
  <si>
    <t>246/317</t>
  </si>
  <si>
    <t>40 / /1 / 2 (6-13), 2 /2 (7-0), 3/2 (7-3), 8 (8-0), 9(8-0), 10 (7-8), 13 (8-0), 18/1 (2-6)</t>
  </si>
  <si>
    <t>140 / /11 (7-8), 12 (8-0), 19 (8-0),20 (7-8)</t>
  </si>
  <si>
    <t>Seller</t>
  </si>
  <si>
    <t>Bimla</t>
  </si>
  <si>
    <t>Extent of land</t>
  </si>
  <si>
    <t>54 Kanal 10 Marla</t>
  </si>
  <si>
    <t>30 Kanal 16 Marla</t>
  </si>
  <si>
    <t>85 Kanal 6 Marla</t>
  </si>
  <si>
    <t xml:space="preserve">S No. </t>
  </si>
  <si>
    <t>Discription</t>
  </si>
  <si>
    <t>Proposed Area(Sq.mt.)</t>
  </si>
  <si>
    <t>Puff Panel for Dairy Building Width 105m x Height 7.5m x 4 Nos. Panel</t>
  </si>
  <si>
    <t>Puff Panel for Dairy Building Length 115m x Height 7.5m x 8 Nos. Panel</t>
  </si>
  <si>
    <t>Puff Panel for Dairy Building Ceiling 115m Length x 105m Width</t>
  </si>
  <si>
    <t>Puff Panel for Hygiene Station 10m Length x 10m Width</t>
  </si>
  <si>
    <t>Flooring &amp; Civil Work 80m Length x 105 Width</t>
  </si>
  <si>
    <t>Work yet not started</t>
  </si>
  <si>
    <t>M/s mittal Machinery Store</t>
  </si>
  <si>
    <t>AIS/23-24/1162</t>
  </si>
  <si>
    <t>Advance Iron &amp; Steel Company</t>
  </si>
  <si>
    <t>AIS/23-24/1189</t>
  </si>
  <si>
    <t>PSINV-23-04913</t>
  </si>
  <si>
    <t>KL Steels Pvt Ltd</t>
  </si>
  <si>
    <t>PSINV-23-04923</t>
  </si>
  <si>
    <t>PSINV-23-05107</t>
  </si>
  <si>
    <t>PSINV-23-05108</t>
  </si>
  <si>
    <t>Shri Rathi Steel Ltd</t>
  </si>
  <si>
    <t>G/2023-24/5422</t>
  </si>
  <si>
    <t>G/2023-24/6001</t>
  </si>
  <si>
    <t>Swaraj Precast</t>
  </si>
  <si>
    <t>30-02-2024</t>
  </si>
  <si>
    <t xml:space="preserve">100% Advance has been made </t>
  </si>
  <si>
    <t>40% advance made</t>
  </si>
  <si>
    <t>Sl. No.</t>
  </si>
  <si>
    <t>60 % Advance  &amp; 40% Before Dispatch</t>
  </si>
  <si>
    <t>50% advance against PI No. (PI/23-24/0082) 50% after Delivery</t>
  </si>
  <si>
    <t>30% advance PI No. (PI_240308) 70% after Delivery</t>
  </si>
  <si>
    <t>30% advance against PI No. (531) 70% after delivery</t>
  </si>
  <si>
    <t>40% advance againt PI No. (FBE/CCBPE/2023-2024) 60% after Delivery</t>
  </si>
  <si>
    <t>50% advance aginst PI No. (bpm/2324/629) 50% after Delivery</t>
  </si>
  <si>
    <t xml:space="preserve">40% advance </t>
  </si>
  <si>
    <t>amount</t>
  </si>
  <si>
    <t>stamp</t>
  </si>
  <si>
    <t>Main Building</t>
  </si>
  <si>
    <t xml:space="preserve">Utilities </t>
  </si>
  <si>
    <t>Tiolet</t>
  </si>
  <si>
    <t>Boiler</t>
  </si>
  <si>
    <t>Security Block</t>
  </si>
  <si>
    <t>Adminisrative block</t>
  </si>
  <si>
    <t xml:space="preserve">Column work has been started </t>
  </si>
  <si>
    <t>Main Equipments</t>
  </si>
  <si>
    <t>S. No:</t>
  </si>
  <si>
    <t>Item</t>
  </si>
  <si>
    <t>Approved/ Not
Approved by MoFPI</t>
  </si>
  <si>
    <t>A</t>
  </si>
  <si>
    <t>Milk Procurement</t>
  </si>
  <si>
    <t>Bulk coolers, 2000 KL Cap</t>
  </si>
  <si>
    <t>Not approved</t>
  </si>
  <si>
    <t>Yet to arrive on site</t>
  </si>
  <si>
    <t>Computerized Milk Weighment &amp; Testing</t>
  </si>
  <si>
    <t>B</t>
  </si>
  <si>
    <t>Milk Reception</t>
  </si>
  <si>
    <t>Thermisor cap 25 KL/hr ho deg.C/ 15 Sec</t>
  </si>
  <si>
    <t>Approved</t>
  </si>
  <si>
    <t>Weigh Bridge</t>
  </si>
  <si>
    <t>Storage Silos 60 KL</t>
  </si>
  <si>
    <t>C</t>
  </si>
  <si>
    <t>Milk Processing</t>
  </si>
  <si>
    <t>Milk Pasteuizer 25 KL/hr</t>
  </si>
  <si>
    <t>Bactofuge 25 KL/hr - Used for cheese</t>
  </si>
  <si>
    <t>-</t>
  </si>
  <si>
    <t>Milk Separator 25 KL/hr</t>
  </si>
  <si>
    <t>Cream Pasteuizer 3 KL/hr</t>
  </si>
  <si>
    <t>Chilled Water</t>
  </si>
  <si>
    <t>Storage Silos 60 KL (PMT)</t>
  </si>
  <si>
    <t>Cream Silos 5 KL</t>
  </si>
  <si>
    <t>Homogenizer</t>
  </si>
  <si>
    <t>D</t>
  </si>
  <si>
    <t>Cheese Equipments</t>
  </si>
  <si>
    <t>Double 'O' Vats cap.15000/16000</t>
  </si>
  <si>
    <t>Finishing Vats, cap 10 KL</t>
  </si>
  <si>
    <t>Cooking and Stretching 2.0/2.5 HT.batch stream</t>
  </si>
  <si>
    <t>Drum Moulder for 2.5 HT</t>
  </si>
  <si>
    <t>Dry Salter Suitable</t>
  </si>
  <si>
    <t>Water Doser Suitable</t>
  </si>
  <si>
    <t>Cooling Vat 1 set</t>
  </si>
  <si>
    <t>Drying room at 2 deg. C</t>
  </si>
  <si>
    <t>Dicer cap. 2.0 MT/hr</t>
  </si>
  <si>
    <t>Sifter Suitable</t>
  </si>
  <si>
    <t>Tumbler Suitable</t>
  </si>
  <si>
    <t>Anticaking Agent Doser</t>
  </si>
  <si>
    <t>Conveyor 1 set</t>
  </si>
  <si>
    <t>FFS Machine 2 MT/hr</t>
  </si>
  <si>
    <t>Multivac Double Decker</t>
  </si>
  <si>
    <t>Set of conveyors with metal detector</t>
  </si>
  <si>
    <t>Maturing room cold storage</t>
  </si>
  <si>
    <t>Blast Freezer cold storage</t>
  </si>
  <si>
    <t>Cold Store Deep Freezer</t>
  </si>
  <si>
    <t>Presses for 20kg block cheddar</t>
  </si>
  <si>
    <t>Cheese Hoop</t>
  </si>
  <si>
    <t>Maturing Cold Storage Cheddar</t>
  </si>
  <si>
    <t>E</t>
  </si>
  <si>
    <t>Whey Equipments</t>
  </si>
  <si>
    <t>AZO Filter</t>
  </si>
  <si>
    <t>Whey Pasteurizer 25 KL/hr</t>
  </si>
  <si>
    <t>Whey Separator 25 KL/hr</t>
  </si>
  <si>
    <t>Whey Calrifier 25 KL/hr</t>
  </si>
  <si>
    <t>Nano Filteration 20 KL/hr</t>
  </si>
  <si>
    <t>Nano Polisher 20 KL/hr</t>
  </si>
  <si>
    <t>Suitable Evaporator</t>
  </si>
  <si>
    <t>Crystallization</t>
  </si>
  <si>
    <t>Silos 60 KL</t>
  </si>
  <si>
    <t>Ultra Filterator 20 KL/hr for WPC 80</t>
  </si>
  <si>
    <t>F</t>
  </si>
  <si>
    <t>Cheese Process</t>
  </si>
  <si>
    <t>Grater</t>
  </si>
  <si>
    <t>Processing Kettle 80 Ltr</t>
  </si>
  <si>
    <t>Block Filling Ceka Pollatiner</t>
  </si>
  <si>
    <t>Slice IWS</t>
  </si>
  <si>
    <t>Portion Machine (80-100 portion/min)</t>
  </si>
  <si>
    <t>Filling Machine for Tubs</t>
  </si>
  <si>
    <t>Filling Machine for Bottle</t>
  </si>
  <si>
    <t>Cold Storage</t>
  </si>
  <si>
    <t>Homogenizer 1000-1500 KL/hr</t>
  </si>
  <si>
    <t>Pumps</t>
  </si>
  <si>
    <t>G</t>
  </si>
  <si>
    <t>Ghee</t>
  </si>
  <si>
    <t>Cream Concentrator 1.5-2 KL/hr capacity</t>
  </si>
  <si>
    <t>Ghee Kettle Cap - 1 MT</t>
  </si>
  <si>
    <t>Ghee Kalrifier 1 MT/hr</t>
  </si>
  <si>
    <t>Ghee Filling Machine in Jars</t>
  </si>
  <si>
    <t>Ghee Pouch Filling</t>
  </si>
  <si>
    <t>Paneer</t>
  </si>
  <si>
    <t>Silos 30 KL</t>
  </si>
  <si>
    <t>Milk Pumps (10 KL/ hr)</t>
  </si>
  <si>
    <t>PHE cap 3000 ltr/hr 6 deg.C to 90 deg.C</t>
  </si>
  <si>
    <t>Milk Storage Tank (3 KL)</t>
  </si>
  <si>
    <t>Pumps with VFD (10 KL/ hr)</t>
  </si>
  <si>
    <t>Alpma equipments</t>
  </si>
  <si>
    <t>Moulds with lids</t>
  </si>
  <si>
    <t>Roler conveyor</t>
  </si>
  <si>
    <t>Presses</t>
  </si>
  <si>
    <t>Water cooling</t>
  </si>
  <si>
    <t>PHE for cold water (10 KL/ hr)</t>
  </si>
  <si>
    <t>Milk Pumps</t>
  </si>
  <si>
    <t>Whey Storage Silos (30 KL)</t>
  </si>
  <si>
    <t>Acid Tank System (2 KL)</t>
  </si>
  <si>
    <t>SS Pipes &amp; fittings</t>
  </si>
  <si>
    <t>Multivac Thermo Forming Machine  R225</t>
  </si>
  <si>
    <t>Howbart slicer</t>
  </si>
  <si>
    <t>Electriclas</t>
  </si>
  <si>
    <t>Thermisation</t>
  </si>
  <si>
    <t>Cold Storage plus</t>
  </si>
  <si>
    <t>Cold storage deep</t>
  </si>
  <si>
    <t>Multivac small vacuum packaging</t>
  </si>
  <si>
    <t>Misc</t>
  </si>
  <si>
    <t>I</t>
  </si>
  <si>
    <t>Dahi</t>
  </si>
  <si>
    <t>Culture tank 5000 KL</t>
  </si>
  <si>
    <t>Filing machine</t>
  </si>
  <si>
    <t>Incubation room 1 set</t>
  </si>
  <si>
    <t>Cold storage 1 set</t>
  </si>
  <si>
    <t>Trolleys</t>
  </si>
  <si>
    <t>Laboratory Ware, Equipments &amp; Instruments</t>
  </si>
  <si>
    <t>Equipment</t>
  </si>
  <si>
    <t>Approved / Not
Approved by MoFPI</t>
  </si>
  <si>
    <t>General Equipments</t>
  </si>
  <si>
    <t>Laboratory Glass Ware</t>
  </si>
  <si>
    <t>Lot</t>
  </si>
  <si>
    <t>Not Approved</t>
  </si>
  <si>
    <t>Laboratory Chemical Reagents</t>
  </si>
  <si>
    <t>II</t>
  </si>
  <si>
    <t>Laboratory Equipments</t>
  </si>
  <si>
    <t>Analytical Balance Top-loading automatic</t>
  </si>
  <si>
    <t>Analytical Balance Dhona type Manual</t>
  </si>
  <si>
    <t>Moisture Oven-Air circulation Fan</t>
  </si>
  <si>
    <t>Mufle Furnace 0 deg. To 96 deg.C</t>
  </si>
  <si>
    <t>Soxhelt extraction set 6 packets</t>
  </si>
  <si>
    <t>Refractor-meter</t>
  </si>
  <si>
    <t>Moisture Balance Meter</t>
  </si>
  <si>
    <t>pH Meter</t>
  </si>
  <si>
    <t>Thickness guage tester (.001 LC)</t>
  </si>
  <si>
    <t>T.L.C. Kit</t>
  </si>
  <si>
    <t>Ultra Voilet Kit</t>
  </si>
  <si>
    <t>Microscope</t>
  </si>
  <si>
    <t>III</t>
  </si>
  <si>
    <t>Sophisticated Modern Equipments</t>
  </si>
  <si>
    <t>U.V. Visible Spectophotometer</t>
  </si>
  <si>
    <t>Gas Chromatograph</t>
  </si>
  <si>
    <t>Flame Photometer</t>
  </si>
  <si>
    <t>Bomb Calorimeter</t>
  </si>
  <si>
    <t>Polarimeter</t>
  </si>
  <si>
    <t>HPLC</t>
  </si>
  <si>
    <t>IV</t>
  </si>
  <si>
    <t>Microbiology Testing Facilities</t>
  </si>
  <si>
    <t>Laminar Flow</t>
  </si>
  <si>
    <t>Colony Counter, Digital</t>
  </si>
  <si>
    <t>BOD Incubator</t>
  </si>
  <si>
    <t>Autoclave</t>
  </si>
  <si>
    <t>Centrifuge</t>
  </si>
  <si>
    <t>7.3.2.3  Power Utilities</t>
  </si>
  <si>
    <t>33 KV Sub-Station (Refer SLD)</t>
  </si>
  <si>
    <t>2.0        MVA,    33         KV/ 433V Transformer</t>
  </si>
  <si>
    <t>2 No.</t>
  </si>
  <si>
    <t>33 KV, Vacuum Circuit Breaker (VCB)</t>
  </si>
  <si>
    <t>1 No.</t>
  </si>
  <si>
    <t>30 KV, Lightening Arrestor (LAS)</t>
  </si>
  <si>
    <t>2 Set</t>
  </si>
  <si>
    <t>33 KV, TP Isolators</t>
  </si>
  <si>
    <t>2 Nos.</t>
  </si>
  <si>
    <t>RTCC Panel</t>
  </si>
  <si>
    <t>110 V Battery with Charger</t>
  </si>
  <si>
    <t>PCCs, MCC, MDB,SDB</t>
  </si>
  <si>
    <t>1 Nos.</t>
  </si>
  <si>
    <t>3200 A, TPN Bus Duct</t>
  </si>
  <si>
    <t>15 Mtrs.</t>
  </si>
  <si>
    <t>1250 A, TPN Bus Duct</t>
  </si>
  <si>
    <t>3 Mtrs.</t>
  </si>
  <si>
    <t>1000A, TPN Bus Duct</t>
  </si>
  <si>
    <t>10 Mtrs.</t>
  </si>
  <si>
    <t>700       KVAR   Capacitors with control panel</t>
  </si>
  <si>
    <t>Steel Structures</t>
  </si>
  <si>
    <t>Control cables</t>
  </si>
  <si>
    <t>Earthing System</t>
  </si>
  <si>
    <t>Misc.</t>
  </si>
  <si>
    <t>D.G. Set for Emergency Power to PCC 2 NOS.
500 KVA + 1NO 125KVA DG Set with Control Panel</t>
  </si>
  <si>
    <t>11 KV, XLPE  Cables for  a total load      for 4000 KVA, entire localized load centers</t>
  </si>
  <si>
    <t>Internal Electrification</t>
  </si>
  <si>
    <t>External Electrification</t>
  </si>
  <si>
    <t>7.3.2.4  Equipment to Generate and Distribute Process Steam</t>
  </si>
  <si>
    <t>Approved / Not Approved by MoFPI</t>
  </si>
  <si>
    <t>Bio-Mass Boiler With Standard Components</t>
  </si>
  <si>
    <t>Bio-mass  based  boiler of  capacity  12,000 Kg/hr</t>
  </si>
  <si>
    <t>of  saturated       steam  @  10.50  Bar  including
standard components    like       ID &amp;      FD</t>
  </si>
  <si>
    <t>Fan, motors and mounting /fittings etc.</t>
  </si>
  <si>
    <t>Air Pre-heater</t>
  </si>
  <si>
    <t>Dust Collector</t>
  </si>
  <si>
    <t>Packing @ 2%</t>
  </si>
  <si>
    <t>Supervision of Erection charges</t>
  </si>
  <si>
    <t>Essential        accessories,        erection        &amp; commissioning and certification of Boiler</t>
  </si>
  <si>
    <t>Chimney complete with  ladder,             lightening</t>
  </si>
  <si>
    <t>arrestor including ducting to connect it with boiler</t>
  </si>
  <si>
    <t>and canvas duct for FD fan</t>
  </si>
  <si>
    <t>Complete feed water system including a tank of
30 kL, structure for staging and all valves, fittings etc.</t>
  </si>
  <si>
    <t>Steam   system   including   Pressure   Reducing Station,  main  header  with  all  standard  fittings
and mountings etc.</t>
  </si>
  <si>
    <t>Miscellaneous   items   like  support   structure   of ducts, boiler operation platform, foundation bolts,
refractory lining etc.</t>
  </si>
  <si>
    <t>LOT</t>
  </si>
  <si>
    <t>IBR approval</t>
  </si>
  <si>
    <t>Packing and loading charges @ 5%</t>
  </si>
  <si>
    <t>Erection and commissioning charges</t>
  </si>
  <si>
    <t>Steam  distribution  piping  from  boiler  house  to use points</t>
  </si>
  <si>
    <t>Market rate</t>
  </si>
  <si>
    <t>Product</t>
  </si>
  <si>
    <t>Balak Ram Shori Lal</t>
  </si>
  <si>
    <t>Bharat Shudh Ghee Supply Co.</t>
  </si>
  <si>
    <t>Freeze Snacks N Desserts</t>
  </si>
  <si>
    <t>G.R. Traders</t>
  </si>
  <si>
    <t>G.S. Traders</t>
  </si>
  <si>
    <t>Golden Oven</t>
  </si>
  <si>
    <t>Grocer Store</t>
  </si>
  <si>
    <t>Imperial International</t>
  </si>
  <si>
    <t>Lucky Marketing</t>
  </si>
  <si>
    <t>M.R. Trading Company</t>
  </si>
  <si>
    <t>M.S. Traders</t>
  </si>
  <si>
    <t>Maha Maya Agro Food Industries</t>
  </si>
  <si>
    <t>Shyam Enterprises</t>
  </si>
  <si>
    <t>The Perfect Choice</t>
  </si>
  <si>
    <t>Zomato Hyperpure Pvt.Ltd.</t>
  </si>
  <si>
    <t>Cheese</t>
  </si>
  <si>
    <t>S. No</t>
  </si>
  <si>
    <t>Name of Contractor/Supplier</t>
  </si>
  <si>
    <t>30% Advance against PI No.18/23-24  70% after delivery</t>
  </si>
  <si>
    <t>CPWD DSR 2023 vol-1, ref-4.1.2</t>
  </si>
  <si>
    <t>PEB Building</t>
  </si>
  <si>
    <r>
      <rPr>
        <sz val="11"/>
        <rFont val="Carlito"/>
        <family val="2"/>
      </rPr>
      <t>Boiler section</t>
    </r>
  </si>
  <si>
    <r>
      <rPr>
        <sz val="11"/>
        <rFont val="Carlito"/>
        <family val="2"/>
      </rPr>
      <t>18Mtr X 27Mtr</t>
    </r>
  </si>
  <si>
    <r>
      <rPr>
        <sz val="11"/>
        <rFont val="Carlito"/>
        <family val="2"/>
      </rPr>
      <t>0.0MLVL to 17.0MLVL / 1 floors</t>
    </r>
  </si>
  <si>
    <r>
      <rPr>
        <sz val="11"/>
        <rFont val="Carlito"/>
        <family val="2"/>
      </rPr>
      <t>Refrigeration Machine room</t>
    </r>
  </si>
  <si>
    <r>
      <rPr>
        <sz val="11"/>
        <rFont val="Carlito"/>
        <family val="2"/>
      </rPr>
      <t>11.54Mtr X 24Mtr</t>
    </r>
  </si>
  <si>
    <r>
      <rPr>
        <sz val="11"/>
        <rFont val="Carlito"/>
        <family val="2"/>
      </rPr>
      <t>0.0MLVL to 6.0MLVL / 1 floors</t>
    </r>
  </si>
  <si>
    <r>
      <rPr>
        <sz val="11"/>
        <rFont val="Carlito"/>
        <family val="2"/>
      </rPr>
      <t>RO &amp; Air compressor section</t>
    </r>
  </si>
  <si>
    <r>
      <rPr>
        <sz val="11"/>
        <rFont val="Carlito"/>
        <family val="2"/>
      </rPr>
      <t>11.54Mtr X 8Mtr</t>
    </r>
  </si>
  <si>
    <r>
      <rPr>
        <sz val="11"/>
        <rFont val="Carlito"/>
        <family val="2"/>
      </rPr>
      <t>PCC &amp; APFC Panel room</t>
    </r>
  </si>
  <si>
    <r>
      <rPr>
        <sz val="11"/>
        <rFont val="Carlito"/>
        <family val="2"/>
      </rPr>
      <t>11.54Mtr X 10Mtr</t>
    </r>
  </si>
  <si>
    <r>
      <rPr>
        <sz val="11"/>
        <rFont val="Carlito"/>
        <family val="2"/>
      </rPr>
      <t>Dryer section</t>
    </r>
  </si>
  <si>
    <r>
      <rPr>
        <sz val="11"/>
        <rFont val="Carlito"/>
        <family val="2"/>
      </rPr>
      <t>20.4Mtr X 17.7Mtr</t>
    </r>
  </si>
  <si>
    <r>
      <rPr>
        <sz val="11"/>
        <rFont val="Carlito"/>
        <family val="2"/>
      </rPr>
      <t>0.0MLVL to 21.0MLVL / 5 floors</t>
    </r>
  </si>
  <si>
    <r>
      <rPr>
        <sz val="11"/>
        <rFont val="Carlito"/>
        <family val="2"/>
      </rPr>
      <t>Evaporator section</t>
    </r>
  </si>
  <si>
    <r>
      <rPr>
        <sz val="11"/>
        <rFont val="Carlito"/>
        <family val="2"/>
      </rPr>
      <t>20.4Mtr X 9.27Mtr</t>
    </r>
  </si>
  <si>
    <r>
      <rPr>
        <sz val="11"/>
        <rFont val="Carlito"/>
        <family val="2"/>
      </rPr>
      <t>0.0MLVL to 21.0MLVL / 3 floors</t>
    </r>
  </si>
  <si>
    <r>
      <rPr>
        <sz val="11"/>
        <rFont val="Carlito"/>
        <family val="2"/>
      </rPr>
      <t xml:space="preserve">Whey Process/Crystallization
</t>
    </r>
    <r>
      <rPr>
        <sz val="11"/>
        <rFont val="Carlito"/>
        <family val="2"/>
      </rPr>
      <t>section</t>
    </r>
  </si>
  <si>
    <r>
      <rPr>
        <sz val="11"/>
        <rFont val="Carlito"/>
        <family val="2"/>
      </rPr>
      <t>20.4Mtr X 21.38Mtr</t>
    </r>
  </si>
  <si>
    <r>
      <rPr>
        <sz val="11"/>
        <rFont val="Carlito"/>
        <family val="2"/>
      </rPr>
      <t>0.0MLVL to 5.2MLVL / 1 floors</t>
    </r>
  </si>
  <si>
    <r>
      <rPr>
        <sz val="11"/>
        <rFont val="Carlito"/>
        <family val="2"/>
      </rPr>
      <t>Butter section</t>
    </r>
  </si>
  <si>
    <r>
      <rPr>
        <sz val="11"/>
        <rFont val="Carlito"/>
        <family val="2"/>
      </rPr>
      <t>8.98Mtr X 12.93 Mtr</t>
    </r>
  </si>
  <si>
    <r>
      <rPr>
        <sz val="11"/>
        <rFont val="Carlito"/>
        <family val="2"/>
      </rPr>
      <t>Ghee section</t>
    </r>
  </si>
  <si>
    <r>
      <rPr>
        <sz val="11"/>
        <rFont val="Carlito"/>
        <family val="2"/>
      </rPr>
      <t>8.98Mtr X 38.22Mtr</t>
    </r>
  </si>
  <si>
    <r>
      <rPr>
        <sz val="11"/>
        <rFont val="Carlito"/>
        <family val="2"/>
      </rPr>
      <t xml:space="preserve">Grater, Emulsifier, Stabilzer,
</t>
    </r>
    <r>
      <rPr>
        <sz val="11"/>
        <rFont val="Carlito"/>
        <family val="2"/>
      </rPr>
      <t>Ingredient room</t>
    </r>
  </si>
  <si>
    <r>
      <rPr>
        <sz val="11"/>
        <rFont val="Carlito"/>
        <family val="2"/>
      </rPr>
      <t>13.5Mtr X 11.88Mtr</t>
    </r>
  </si>
  <si>
    <r>
      <rPr>
        <sz val="11"/>
        <rFont val="Carlito"/>
        <family val="2"/>
      </rPr>
      <t>Processing Kettle</t>
    </r>
  </si>
  <si>
    <r>
      <rPr>
        <sz val="11"/>
        <rFont val="Carlito"/>
        <family val="2"/>
      </rPr>
      <t>13.5Mtr X 9.99Mtr</t>
    </r>
  </si>
  <si>
    <r>
      <rPr>
        <sz val="11"/>
        <rFont val="Carlito"/>
        <family val="2"/>
      </rPr>
      <t>Process cheese Packing Room</t>
    </r>
  </si>
  <si>
    <r>
      <rPr>
        <sz val="11"/>
        <rFont val="Carlito"/>
        <family val="2"/>
      </rPr>
      <t>13.5Mtr X 16.55Mtr</t>
    </r>
  </si>
  <si>
    <r>
      <rPr>
        <sz val="11"/>
        <rFont val="Carlito"/>
        <family val="2"/>
      </rPr>
      <t>Process cheese Stacking Room</t>
    </r>
  </si>
  <si>
    <r>
      <rPr>
        <sz val="11"/>
        <rFont val="Carlito"/>
        <family val="2"/>
      </rPr>
      <t>13.5Mtr X 12.77Mtr</t>
    </r>
  </si>
  <si>
    <r>
      <rPr>
        <sz val="11"/>
        <rFont val="Carlito"/>
        <family val="2"/>
      </rPr>
      <t>Dahi production area</t>
    </r>
  </si>
  <si>
    <r>
      <rPr>
        <sz val="11"/>
        <rFont val="Carlito"/>
        <family val="2"/>
      </rPr>
      <t>13.3Mtr X 21.6Mtr</t>
    </r>
  </si>
  <si>
    <r>
      <rPr>
        <sz val="11"/>
        <rFont val="Carlito"/>
        <family val="2"/>
      </rPr>
      <t>Dahi filling &amp; packing area</t>
    </r>
  </si>
  <si>
    <r>
      <rPr>
        <sz val="11"/>
        <rFont val="Carlito"/>
        <family val="2"/>
      </rPr>
      <t>13.3Mtr X 29.5Mtr</t>
    </r>
  </si>
  <si>
    <r>
      <rPr>
        <sz val="11"/>
        <rFont val="Carlito"/>
        <family val="2"/>
      </rPr>
      <t>Paneer production area</t>
    </r>
  </si>
  <si>
    <r>
      <rPr>
        <sz val="11"/>
        <rFont val="Carlito"/>
        <family val="2"/>
      </rPr>
      <t>19.7Mtr X 21.6Mtr</t>
    </r>
  </si>
  <si>
    <r>
      <rPr>
        <sz val="11"/>
        <rFont val="Carlito"/>
        <family val="2"/>
      </rPr>
      <t>Paneer cutting &amp; packing area</t>
    </r>
  </si>
  <si>
    <r>
      <rPr>
        <sz val="11"/>
        <rFont val="Carlito"/>
        <family val="2"/>
      </rPr>
      <t>19.7Mtr X 29.5Mtr</t>
    </r>
  </si>
  <si>
    <r>
      <rPr>
        <sz val="11"/>
        <rFont val="Carlito"/>
        <family val="2"/>
      </rPr>
      <t>Mozzarella &amp; Natural Cheese</t>
    </r>
  </si>
  <si>
    <r>
      <rPr>
        <sz val="11"/>
        <rFont val="Carlito"/>
        <family val="2"/>
      </rPr>
      <t>27.79Mtr X 51.88Mtr</t>
    </r>
  </si>
  <si>
    <r>
      <rPr>
        <sz val="11"/>
        <rFont val="Carlito"/>
        <family val="2"/>
      </rPr>
      <t>CIP section</t>
    </r>
  </si>
  <si>
    <r>
      <rPr>
        <sz val="11"/>
        <rFont val="Carlito"/>
        <family val="2"/>
      </rPr>
      <t>15.2Mtr X 12.3Mtr</t>
    </r>
  </si>
  <si>
    <r>
      <rPr>
        <sz val="11"/>
        <rFont val="Carlito"/>
        <family val="2"/>
      </rPr>
      <t>Milk process &amp; storage section</t>
    </r>
  </si>
  <si>
    <r>
      <rPr>
        <sz val="11"/>
        <rFont val="Carlito"/>
        <family val="2"/>
      </rPr>
      <t>31Mtr X 12.3Mtr</t>
    </r>
  </si>
  <si>
    <r>
      <rPr>
        <sz val="11"/>
        <rFont val="Carlito"/>
        <family val="2"/>
      </rPr>
      <t>Secondary Packaging</t>
    </r>
  </si>
  <si>
    <r>
      <rPr>
        <sz val="11"/>
        <rFont val="Carlito"/>
        <family val="2"/>
      </rPr>
      <t>93.6Mtr X 18Mtr</t>
    </r>
  </si>
  <si>
    <r>
      <rPr>
        <sz val="11"/>
        <rFont val="Carlito"/>
        <family val="2"/>
      </rPr>
      <t>0.0MLVL to 3.0MLVL / 1 floors</t>
    </r>
  </si>
  <si>
    <r>
      <rPr>
        <sz val="11"/>
        <rFont val="Carlito"/>
        <family val="2"/>
      </rPr>
      <t>Packaging material store room</t>
    </r>
  </si>
  <si>
    <r>
      <rPr>
        <sz val="11"/>
        <rFont val="Carlito"/>
        <family val="2"/>
      </rPr>
      <t>96Mtr X 18Mtr</t>
    </r>
  </si>
  <si>
    <r>
      <rPr>
        <sz val="11"/>
        <rFont val="Carlito"/>
        <family val="2"/>
      </rPr>
      <t>3.0MLVL to 7.0MLVL / 1 floors</t>
    </r>
  </si>
  <si>
    <r>
      <rPr>
        <sz val="11"/>
        <rFont val="Carlito"/>
        <family val="2"/>
      </rPr>
      <t>Milk lab</t>
    </r>
  </si>
  <si>
    <r>
      <rPr>
        <sz val="11"/>
        <rFont val="Carlito"/>
        <family val="2"/>
      </rPr>
      <t>6.6Mtr X 4.5Mtr</t>
    </r>
  </si>
  <si>
    <r>
      <rPr>
        <sz val="11"/>
        <rFont val="Carlito"/>
        <family val="2"/>
      </rPr>
      <t>Purchase Office</t>
    </r>
  </si>
  <si>
    <r>
      <rPr>
        <sz val="11"/>
        <rFont val="Carlito"/>
        <family val="2"/>
      </rPr>
      <t>5.5Mtr X 2.7Mtr</t>
    </r>
  </si>
  <si>
    <r>
      <rPr>
        <sz val="11"/>
        <rFont val="Carlito"/>
        <family val="2"/>
      </rPr>
      <t>Cold rooms &amp; Storage area</t>
    </r>
  </si>
  <si>
    <r>
      <rPr>
        <sz val="11"/>
        <rFont val="Carlito"/>
        <family val="2"/>
      </rPr>
      <t>108.65Mtr X 30.77Mtr</t>
    </r>
  </si>
  <si>
    <r>
      <rPr>
        <sz val="11"/>
        <rFont val="Carlito"/>
        <family val="2"/>
      </rPr>
      <t>MCC room</t>
    </r>
  </si>
  <si>
    <r>
      <rPr>
        <sz val="11"/>
        <rFont val="Carlito"/>
        <family val="2"/>
      </rPr>
      <t>10.2Mtr X 12.3Mtr</t>
    </r>
  </si>
  <si>
    <r>
      <rPr>
        <sz val="11"/>
        <rFont val="Carlito"/>
        <family val="2"/>
      </rPr>
      <t>Scada room</t>
    </r>
  </si>
  <si>
    <r>
      <rPr>
        <sz val="11"/>
        <rFont val="Carlito"/>
        <family val="2"/>
      </rPr>
      <t>4.8Mtr X 12.3Mtr</t>
    </r>
  </si>
  <si>
    <r>
      <rPr>
        <sz val="11"/>
        <rFont val="Carlito"/>
        <family val="2"/>
      </rPr>
      <t>ETP</t>
    </r>
  </si>
  <si>
    <r>
      <rPr>
        <sz val="11"/>
        <rFont val="Carlito"/>
        <family val="2"/>
      </rPr>
      <t>12.48Mtr X 47Mtr</t>
    </r>
  </si>
  <si>
    <r>
      <rPr>
        <b/>
        <sz val="10"/>
        <color theme="0"/>
        <rFont val="Carlito"/>
        <family val="2"/>
      </rPr>
      <t>Building name</t>
    </r>
  </si>
  <si>
    <r>
      <rPr>
        <b/>
        <sz val="10"/>
        <color theme="0"/>
        <rFont val="Carlito"/>
        <family val="2"/>
      </rPr>
      <t>Area</t>
    </r>
  </si>
  <si>
    <r>
      <rPr>
        <b/>
        <sz val="10"/>
        <color theme="0"/>
        <rFont val="Carlito"/>
        <family val="2"/>
      </rPr>
      <t>Level/Floors</t>
    </r>
  </si>
  <si>
    <t>S No.</t>
  </si>
  <si>
    <t/>
  </si>
  <si>
    <t>Administrative block</t>
  </si>
  <si>
    <t>Engg Stor &amp; WorkShop</t>
  </si>
  <si>
    <t>Canteen</t>
  </si>
  <si>
    <t>11.5 Mtr x 7.7 Mtr</t>
  </si>
  <si>
    <t>11 Mtr x 13 Mtr</t>
  </si>
  <si>
    <t>20 Mtr X 9 Mtr</t>
  </si>
  <si>
    <t>DG Shed</t>
  </si>
  <si>
    <t>11.5 Mtr x 7.8 Mtr</t>
  </si>
  <si>
    <t>Toilet</t>
  </si>
  <si>
    <t>8 Mtr x 13 Mtr</t>
  </si>
  <si>
    <t>Ground Floor</t>
  </si>
  <si>
    <t>Adm and Other blocks</t>
  </si>
  <si>
    <t xml:space="preserve">    </t>
  </si>
  <si>
    <t>Plant &amp; Machinery (Summary including GST)</t>
  </si>
  <si>
    <t>Milk Tankers</t>
  </si>
  <si>
    <t xml:space="preserve">Reefer Vans </t>
  </si>
  <si>
    <t>Capacity(KL)</t>
  </si>
  <si>
    <t>Basic Cost Rs. Lakhs (incl. GST)</t>
  </si>
  <si>
    <t>Laboratory Ware, Equipments &amp; Instruments Cost Break-up</t>
  </si>
  <si>
    <t>Power</t>
  </si>
  <si>
    <t>Steam Requirement</t>
  </si>
  <si>
    <t>RO Plant &amp; Water Softening Plant</t>
  </si>
  <si>
    <t>Air Compressor</t>
  </si>
  <si>
    <t>ETP</t>
  </si>
  <si>
    <t>CIP (Cleaning in Process)</t>
  </si>
  <si>
    <t>Misc. Assets</t>
  </si>
  <si>
    <t>For Civil</t>
  </si>
  <si>
    <t>quantity</t>
  </si>
  <si>
    <t>Total Quant.</t>
  </si>
  <si>
    <t>man power charge</t>
  </si>
  <si>
    <t>Add Gst</t>
  </si>
  <si>
    <t>Final amount</t>
  </si>
  <si>
    <t>Rate per Kg weight</t>
  </si>
  <si>
    <t>Quantity(ton)</t>
  </si>
  <si>
    <t>Quantity(KG)</t>
  </si>
  <si>
    <t xml:space="preserve">Steel in Columns </t>
  </si>
  <si>
    <t xml:space="preserve"> Rate per unit</t>
  </si>
  <si>
    <t>Advances</t>
  </si>
  <si>
    <t>40% Advance</t>
  </si>
  <si>
    <t>HR/23-24/005</t>
  </si>
  <si>
    <t>Calculation</t>
  </si>
  <si>
    <t>30% Advance against PI No. 5450050306 40% Before delivery, 20% after Delivery, 10% after installation</t>
  </si>
  <si>
    <t>FAM NV</t>
  </si>
  <si>
    <t>30% advance made</t>
  </si>
  <si>
    <t xml:space="preserve">40% Advance has been made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</si>
</sst>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_ ;_ @_ "/>
    <numFmt numFmtId="166" formatCode="_ * #,##0_ ;_ * \-#,##0_ ;_ * &quot;-&quot;?_ ;_ @_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rgb="FF000000"/>
      <name val="Times New Roman"/>
      <charset val="204"/>
    </font>
    <font>
      <sz val="11"/>
      <name val="Carlito"/>
    </font>
    <font>
      <sz val="11"/>
      <name val="Carlito"/>
      <family val="2"/>
    </font>
    <font>
      <b/>
      <sz val="10"/>
      <color theme="0"/>
      <name val="Calibri"/>
      <family val="2"/>
    </font>
    <font>
      <b/>
      <sz val="10"/>
      <color theme="0"/>
      <name val="Carlito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</cellStyleXfs>
  <cellXfs count="163">
    <xf numFmtId="0" fontId="0" fillId="0" borderId="0" xfId="0"/>
    <xf numFmtId="164" fontId="0" fillId="0" borderId="1" xfId="1" applyNumberFormat="1" applyFont="1" applyBorder="1"/>
    <xf numFmtId="0" fontId="0" fillId="0" borderId="5" xfId="0" applyBorder="1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164" fontId="0" fillId="0" borderId="1" xfId="1" applyNumberFormat="1" applyFon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ont="1" applyFill="1" applyBorder="1"/>
    <xf numFmtId="164" fontId="0" fillId="5" borderId="1" xfId="1" applyNumberFormat="1" applyFont="1" applyFill="1" applyBorder="1"/>
    <xf numFmtId="164" fontId="6" fillId="0" borderId="1" xfId="0" applyNumberFormat="1" applyFont="1" applyBorder="1"/>
    <xf numFmtId="43" fontId="0" fillId="5" borderId="1" xfId="1" applyFont="1" applyFill="1" applyBorder="1"/>
    <xf numFmtId="164" fontId="6" fillId="0" borderId="1" xfId="1" applyNumberFormat="1" applyFont="1" applyBorder="1"/>
    <xf numFmtId="164" fontId="0" fillId="0" borderId="0" xfId="0" applyNumberFormat="1"/>
    <xf numFmtId="164" fontId="0" fillId="0" borderId="0" xfId="1" applyNumberFormat="1" applyFont="1"/>
    <xf numFmtId="0" fontId="0" fillId="0" borderId="1" xfId="0" applyBorder="1" applyAlignment="1">
      <alignment horizontal="center"/>
    </xf>
    <xf numFmtId="9" fontId="0" fillId="0" borderId="0" xfId="0" applyNumberFormat="1"/>
    <xf numFmtId="0" fontId="7" fillId="5" borderId="1" xfId="0" applyFont="1" applyFill="1" applyBorder="1"/>
    <xf numFmtId="165" fontId="0" fillId="0" borderId="0" xfId="0" applyNumberFormat="1"/>
    <xf numFmtId="0" fontId="0" fillId="5" borderId="1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top"/>
    </xf>
    <xf numFmtId="2" fontId="0" fillId="0" borderId="1" xfId="2" applyNumberFormat="1" applyFont="1" applyBorder="1" applyAlignment="1">
      <alignment horizontal="left" vertical="top"/>
    </xf>
    <xf numFmtId="0" fontId="0" fillId="5" borderId="1" xfId="0" applyFont="1" applyFill="1" applyBorder="1" applyAlignment="1">
      <alignment horizontal="left" vertical="center"/>
    </xf>
    <xf numFmtId="0" fontId="0" fillId="0" borderId="12" xfId="0" applyBorder="1"/>
    <xf numFmtId="0" fontId="5" fillId="2" borderId="1" xfId="0" applyFont="1" applyFill="1" applyBorder="1"/>
    <xf numFmtId="0" fontId="0" fillId="0" borderId="1" xfId="0" applyBorder="1" applyAlignment="1"/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top"/>
    </xf>
    <xf numFmtId="1" fontId="9" fillId="0" borderId="1" xfId="0" applyNumberFormat="1" applyFont="1" applyBorder="1" applyAlignment="1">
      <alignment horizontal="center" vertical="top" shrinkToFi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" fontId="9" fillId="0" borderId="1" xfId="0" applyNumberFormat="1" applyFont="1" applyBorder="1" applyAlignment="1">
      <alignment vertical="top" shrinkToFit="1"/>
    </xf>
    <xf numFmtId="0" fontId="10" fillId="0" borderId="0" xfId="0" applyFont="1" applyAlignment="1">
      <alignment horizontal="left" wrapText="1"/>
    </xf>
    <xf numFmtId="1" fontId="9" fillId="0" borderId="0" xfId="0" applyNumberFormat="1" applyFont="1" applyBorder="1" applyAlignment="1">
      <alignment horizontal="center" vertical="top" shrinkToFit="1"/>
    </xf>
    <xf numFmtId="0" fontId="9" fillId="0" borderId="0" xfId="0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vertical="top" shrinkToFit="1"/>
    </xf>
    <xf numFmtId="0" fontId="9" fillId="0" borderId="0" xfId="0" applyFont="1" applyBorder="1" applyAlignment="1">
      <alignment horizontal="left" wrapText="1" indent="3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64" fontId="2" fillId="3" borderId="2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14" fontId="0" fillId="6" borderId="1" xfId="0" applyNumberFormat="1" applyFill="1" applyBorder="1"/>
    <xf numFmtId="0" fontId="0" fillId="6" borderId="1" xfId="0" applyFill="1" applyBorder="1"/>
    <xf numFmtId="164" fontId="0" fillId="6" borderId="1" xfId="1" applyNumberFormat="1" applyFont="1" applyFill="1" applyBorder="1"/>
    <xf numFmtId="0" fontId="7" fillId="6" borderId="1" xfId="0" applyFont="1" applyFill="1" applyBorder="1"/>
    <xf numFmtId="164" fontId="0" fillId="6" borderId="1" xfId="0" applyNumberFormat="1" applyFill="1" applyBorder="1"/>
    <xf numFmtId="0" fontId="0" fillId="0" borderId="1" xfId="0" applyBorder="1" applyAlignment="1">
      <alignment horizontal="center"/>
    </xf>
    <xf numFmtId="43" fontId="0" fillId="0" borderId="6" xfId="1" applyFont="1" applyBorder="1"/>
    <xf numFmtId="43" fontId="0" fillId="0" borderId="7" xfId="1" applyFont="1" applyBorder="1"/>
    <xf numFmtId="43" fontId="0" fillId="0" borderId="1" xfId="1" applyFont="1" applyBorder="1"/>
    <xf numFmtId="14" fontId="0" fillId="5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5" borderId="1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3" xfId="3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left" vertical="top" wrapText="1"/>
    </xf>
    <xf numFmtId="0" fontId="13" fillId="0" borderId="14" xfId="3" applyFill="1" applyBorder="1" applyAlignment="1">
      <alignment horizontal="left" vertical="top"/>
    </xf>
    <xf numFmtId="0" fontId="13" fillId="0" borderId="14" xfId="3" applyFill="1" applyBorder="1" applyAlignment="1">
      <alignment horizontal="left" vertical="top" wrapText="1"/>
    </xf>
    <xf numFmtId="0" fontId="0" fillId="0" borderId="0" xfId="0" quotePrefix="1"/>
    <xf numFmtId="0" fontId="18" fillId="3" borderId="1" xfId="0" applyFont="1" applyFill="1" applyBorder="1" applyAlignment="1">
      <alignment horizontal="center" vertical="center"/>
    </xf>
    <xf numFmtId="0" fontId="6" fillId="0" borderId="0" xfId="0" applyFont="1"/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43" fontId="16" fillId="3" borderId="1" xfId="1" applyFont="1" applyFill="1" applyBorder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43" fontId="6" fillId="0" borderId="0" xfId="0" applyNumberFormat="1" applyFont="1"/>
    <xf numFmtId="0" fontId="2" fillId="3" borderId="0" xfId="0" applyFont="1" applyFill="1" applyBorder="1" applyAlignment="1">
      <alignment horizontal="center" vertical="center"/>
    </xf>
    <xf numFmtId="43" fontId="0" fillId="0" borderId="1" xfId="0" applyNumberFormat="1" applyBorder="1"/>
    <xf numFmtId="164" fontId="6" fillId="0" borderId="0" xfId="0" applyNumberFormat="1" applyFont="1"/>
    <xf numFmtId="164" fontId="6" fillId="0" borderId="0" xfId="1" applyNumberFormat="1" applyFont="1"/>
    <xf numFmtId="0" fontId="0" fillId="0" borderId="1" xfId="0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43" fontId="0" fillId="5" borderId="1" xfId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64" fontId="0" fillId="5" borderId="1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wrapText="1" indent="4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top" wrapText="1" indent="3"/>
    </xf>
    <xf numFmtId="0" fontId="9" fillId="0" borderId="1" xfId="0" applyFont="1" applyBorder="1" applyAlignment="1">
      <alignment horizontal="left" wrapText="1" indent="3"/>
    </xf>
    <xf numFmtId="0" fontId="0" fillId="0" borderId="10" xfId="0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 indent="1"/>
    </xf>
    <xf numFmtId="0" fontId="8" fillId="0" borderId="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14" fontId="0" fillId="5" borderId="1" xfId="0" applyNumberFormat="1" applyFill="1" applyBorder="1" applyAlignment="1">
      <alignment horizontal="center"/>
    </xf>
    <xf numFmtId="164" fontId="0" fillId="5" borderId="9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166" fontId="0" fillId="5" borderId="1" xfId="0" applyNumberFormat="1" applyFill="1" applyBorder="1"/>
    <xf numFmtId="164" fontId="0" fillId="5" borderId="1" xfId="0" applyNumberFormat="1" applyFill="1" applyBorder="1"/>
    <xf numFmtId="2" fontId="0" fillId="5" borderId="1" xfId="2" applyNumberFormat="1" applyFont="1" applyFill="1" applyBorder="1" applyAlignment="1">
      <alignment horizontal="left" vertical="top"/>
    </xf>
    <xf numFmtId="164" fontId="0" fillId="5" borderId="11" xfId="1" applyNumberFormat="1" applyFont="1" applyFill="1" applyBorder="1" applyAlignment="1">
      <alignment horizontal="center" vertical="center"/>
    </xf>
    <xf numFmtId="0" fontId="0" fillId="5" borderId="11" xfId="0" applyFill="1" applyBorder="1" applyAlignment="1">
      <alignment horizontal="left" vertical="center" wrapText="1"/>
    </xf>
    <xf numFmtId="164" fontId="0" fillId="5" borderId="1" xfId="1" applyNumberFormat="1" applyFont="1" applyFill="1" applyBorder="1" applyAlignment="1">
      <alignment horizontal="center" vertical="center"/>
    </xf>
    <xf numFmtId="164" fontId="0" fillId="5" borderId="10" xfId="1" applyNumberFormat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left" vertical="center" wrapText="1"/>
    </xf>
    <xf numFmtId="164" fontId="0" fillId="5" borderId="9" xfId="1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'Pie Chart'!$M$16</c:f>
              <c:strCache>
                <c:ptCount val="1"/>
                <c:pt idx="0">
                  <c:v>Amount In Rs. In Cr.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'Pie Chart'!$L$17:$L$22</c:f>
              <c:strCache>
                <c:ptCount val="6"/>
                <c:pt idx="0">
                  <c:v>Land Cost &amp; site development</c:v>
                </c:pt>
                <c:pt idx="1">
                  <c:v>Technical Civil works</c:v>
                </c:pt>
                <c:pt idx="2">
                  <c:v>Plant &amp; Machinery</c:v>
                </c:pt>
                <c:pt idx="3">
                  <c:v>Computers and other assets</c:v>
                </c:pt>
                <c:pt idx="4">
                  <c:v>Preoperative expenses</c:v>
                </c:pt>
                <c:pt idx="5">
                  <c:v>Contingency</c:v>
                </c:pt>
              </c:strCache>
            </c:strRef>
          </c:cat>
          <c:val>
            <c:numRef>
              <c:f>'Pie Chart'!$M$17:$M$22</c:f>
              <c:numCache>
                <c:formatCode>General</c:formatCode>
                <c:ptCount val="6"/>
                <c:pt idx="0">
                  <c:v>3.8</c:v>
                </c:pt>
                <c:pt idx="1">
                  <c:v>6.66</c:v>
                </c:pt>
                <c:pt idx="2">
                  <c:v>55.29</c:v>
                </c:pt>
                <c:pt idx="3">
                  <c:v>1.42</c:v>
                </c:pt>
                <c:pt idx="4">
                  <c:v>3.69</c:v>
                </c:pt>
                <c:pt idx="5">
                  <c:v>1.62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78441</xdr:colOff>
      <xdr:row>7</xdr:row>
      <xdr:rowOff>34738</xdr:rowOff>
    </xdr:from>
    <xdr:to>
      <xdr:col>9</xdr:col>
      <xdr:colOff>257735</xdr:colOff>
      <xdr:row>21</xdr:row>
      <xdr:rowOff>110938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6:M27"/>
  <sheetViews>
    <sheetView zoomScale="85" zoomScaleNormal="85" workbookViewId="0">
      <selection activeCell="D10" sqref="D10"/>
    </sheetView>
  </sheetViews>
  <sheetFormatPr defaultRowHeight="15"/>
  <cols>
    <col min="4" max="4" width="31.140625" customWidth="1"/>
    <col min="5" max="5" width="8.28515625" customWidth="1"/>
    <col min="6" max="6" width="10.85546875" bestFit="1" customWidth="1"/>
    <col min="7" max="7" width="9.85546875" customWidth="1"/>
    <col min="8" max="8" width="8.42578125" bestFit="1" customWidth="1"/>
    <col min="9" max="9" width="47.5703125" customWidth="1"/>
    <col min="10" max="10" width="9" customWidth="1"/>
    <col min="11" max="11" width="8.7109375" customWidth="1"/>
    <col min="12" max="12" width="32.140625" customWidth="1"/>
    <col min="13" max="13" width="19.140625" customWidth="1"/>
    <col min="14" max="14" width="13.7109375" customWidth="1"/>
    <col min="15" max="15" width="8.5703125" customWidth="1"/>
    <col min="16" max="16" width="8" customWidth="1"/>
    <col min="17" max="17" width="10" customWidth="1"/>
    <col min="18" max="18" width="9.42578125" customWidth="1"/>
    <col min="19" max="19" width="8.85546875" customWidth="1"/>
    <col min="20" max="20" width="9.28515625" bestFit="1" customWidth="1"/>
    <col min="21" max="22" width="10" bestFit="1" customWidth="1"/>
  </cols>
  <sheetData>
    <row r="16" spans="4:13">
      <c r="D16" s="10" t="s">
        <v>38</v>
      </c>
      <c r="E16" s="10" t="s">
        <v>27</v>
      </c>
      <c r="L16" s="3" t="s">
        <v>65</v>
      </c>
      <c r="M16" s="3" t="s">
        <v>76</v>
      </c>
    </row>
    <row r="17" spans="4:13">
      <c r="D17" s="3" t="s">
        <v>40</v>
      </c>
      <c r="E17" s="11" t="s">
        <v>43</v>
      </c>
      <c r="L17" s="3" t="s">
        <v>40</v>
      </c>
      <c r="M17" s="3">
        <v>3.8</v>
      </c>
    </row>
    <row r="18" spans="4:13">
      <c r="D18" s="3" t="s">
        <v>41</v>
      </c>
      <c r="E18" s="11" t="s">
        <v>44</v>
      </c>
      <c r="L18" s="3" t="s">
        <v>41</v>
      </c>
      <c r="M18" s="3">
        <v>6.66</v>
      </c>
    </row>
    <row r="19" spans="4:13">
      <c r="D19" s="3" t="s">
        <v>42</v>
      </c>
      <c r="E19" s="11" t="s">
        <v>45</v>
      </c>
      <c r="L19" s="3" t="s">
        <v>42</v>
      </c>
      <c r="M19" s="3">
        <v>55.29</v>
      </c>
    </row>
    <row r="20" spans="4:13">
      <c r="D20" s="3" t="s">
        <v>49</v>
      </c>
      <c r="E20" s="11" t="s">
        <v>46</v>
      </c>
      <c r="L20" s="3" t="s">
        <v>49</v>
      </c>
      <c r="M20" s="3">
        <v>1.42</v>
      </c>
    </row>
    <row r="21" spans="4:13">
      <c r="D21" s="3" t="s">
        <v>50</v>
      </c>
      <c r="E21" s="11" t="s">
        <v>47</v>
      </c>
      <c r="L21" s="3" t="s">
        <v>75</v>
      </c>
      <c r="M21" s="3">
        <v>3.69</v>
      </c>
    </row>
    <row r="22" spans="4:13">
      <c r="D22" s="3" t="s">
        <v>51</v>
      </c>
      <c r="E22" s="11" t="s">
        <v>48</v>
      </c>
      <c r="L22" s="3" t="s">
        <v>74</v>
      </c>
      <c r="M22" s="3">
        <v>1.62</v>
      </c>
    </row>
    <row r="23" spans="4:13">
      <c r="D23" s="12" t="s">
        <v>39</v>
      </c>
      <c r="E23" s="12">
        <v>72.48</v>
      </c>
    </row>
    <row r="27" spans="4:13" ht="15.75" customHeight="1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C3" sqref="C3"/>
    </sheetView>
  </sheetViews>
  <sheetFormatPr defaultRowHeight="15"/>
  <cols>
    <col min="2" max="2" width="5" bestFit="1" customWidth="1"/>
    <col min="3" max="3" width="29" bestFit="1" customWidth="1"/>
    <col min="4" max="4" width="16.7109375" bestFit="1" customWidth="1"/>
    <col min="5" max="5" width="30.28515625" bestFit="1" customWidth="1"/>
  </cols>
  <sheetData>
    <row r="1" spans="2:5" ht="15.75">
      <c r="C1" s="83" t="s">
        <v>438</v>
      </c>
    </row>
    <row r="3" spans="2:5">
      <c r="B3" s="77" t="s">
        <v>425</v>
      </c>
      <c r="C3" s="77" t="s">
        <v>422</v>
      </c>
      <c r="D3" s="77" t="s">
        <v>423</v>
      </c>
      <c r="E3" s="77" t="s">
        <v>424</v>
      </c>
    </row>
    <row r="4" spans="2:5">
      <c r="B4" s="3">
        <v>1</v>
      </c>
      <c r="C4" s="3" t="s">
        <v>427</v>
      </c>
      <c r="D4" s="3" t="s">
        <v>432</v>
      </c>
      <c r="E4" s="3" t="s">
        <v>437</v>
      </c>
    </row>
    <row r="5" spans="2:5">
      <c r="B5" s="3">
        <v>2</v>
      </c>
      <c r="C5" s="3" t="s">
        <v>428</v>
      </c>
      <c r="D5" s="3" t="s">
        <v>431</v>
      </c>
      <c r="E5" s="3" t="s">
        <v>437</v>
      </c>
    </row>
    <row r="6" spans="2:5">
      <c r="B6" s="3">
        <v>3</v>
      </c>
      <c r="C6" s="3" t="s">
        <v>429</v>
      </c>
      <c r="D6" s="3" t="s">
        <v>430</v>
      </c>
      <c r="E6" s="3" t="s">
        <v>437</v>
      </c>
    </row>
    <row r="7" spans="2:5">
      <c r="B7" s="3">
        <v>4</v>
      </c>
      <c r="C7" s="3" t="s">
        <v>433</v>
      </c>
      <c r="D7" s="3" t="s">
        <v>434</v>
      </c>
      <c r="E7" s="3" t="s">
        <v>437</v>
      </c>
    </row>
    <row r="8" spans="2:5">
      <c r="B8" s="3">
        <v>5</v>
      </c>
      <c r="C8" s="3" t="s">
        <v>435</v>
      </c>
      <c r="D8" s="3" t="s">
        <v>436</v>
      </c>
      <c r="E8" s="3" t="s">
        <v>437</v>
      </c>
    </row>
    <row r="9" spans="2:5">
      <c r="B9" s="3">
        <v>6</v>
      </c>
      <c r="C9" s="3" t="s">
        <v>359</v>
      </c>
      <c r="D9" s="3" t="s">
        <v>360</v>
      </c>
      <c r="E9" s="3" t="s">
        <v>361</v>
      </c>
    </row>
    <row r="10" spans="2:5">
      <c r="B10" s="3">
        <v>7</v>
      </c>
      <c r="C10" s="3" t="s">
        <v>362</v>
      </c>
      <c r="D10" s="3" t="s">
        <v>363</v>
      </c>
      <c r="E10" s="3" t="s">
        <v>364</v>
      </c>
    </row>
    <row r="11" spans="2:5">
      <c r="B11" s="3">
        <v>8</v>
      </c>
      <c r="C11" s="3" t="s">
        <v>365</v>
      </c>
      <c r="D11" s="3" t="s">
        <v>366</v>
      </c>
      <c r="E11" s="3" t="s">
        <v>364</v>
      </c>
    </row>
    <row r="12" spans="2:5">
      <c r="B12" s="3">
        <v>9</v>
      </c>
      <c r="C12" s="3" t="s">
        <v>367</v>
      </c>
      <c r="D12" s="3" t="s">
        <v>368</v>
      </c>
      <c r="E12" s="3" t="s">
        <v>364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zoomScaleNormal="100" workbookViewId="0">
      <selection activeCell="F16" sqref="F16"/>
    </sheetView>
  </sheetViews>
  <sheetFormatPr defaultRowHeight="15"/>
  <cols>
    <col min="2" max="2" width="57.85546875" bestFit="1" customWidth="1"/>
    <col min="3" max="3" width="32" bestFit="1" customWidth="1"/>
    <col min="4" max="4" width="10" bestFit="1" customWidth="1"/>
  </cols>
  <sheetData>
    <row r="3" spans="1:3">
      <c r="A3" s="142" t="s">
        <v>440</v>
      </c>
      <c r="B3" s="143"/>
      <c r="C3" s="144"/>
    </row>
    <row r="4" spans="1:3">
      <c r="A4" s="77" t="s">
        <v>425</v>
      </c>
      <c r="B4" s="77" t="s">
        <v>38</v>
      </c>
      <c r="C4" s="77" t="s">
        <v>444</v>
      </c>
    </row>
    <row r="5" spans="1:3">
      <c r="A5" s="68">
        <v>1</v>
      </c>
      <c r="B5" s="3" t="s">
        <v>42</v>
      </c>
      <c r="C5" s="71">
        <v>4627.96</v>
      </c>
    </row>
    <row r="6" spans="1:3">
      <c r="A6" s="68">
        <v>2</v>
      </c>
      <c r="B6" s="3" t="s">
        <v>445</v>
      </c>
      <c r="C6" s="71">
        <v>59</v>
      </c>
    </row>
    <row r="7" spans="1:3">
      <c r="A7" s="68">
        <v>3</v>
      </c>
      <c r="B7" s="3" t="s">
        <v>446</v>
      </c>
      <c r="C7" s="71">
        <v>368.75</v>
      </c>
    </row>
    <row r="8" spans="1:3">
      <c r="A8" s="68">
        <v>4</v>
      </c>
      <c r="B8" s="3" t="s">
        <v>447</v>
      </c>
      <c r="C8" s="71">
        <v>107.38</v>
      </c>
    </row>
    <row r="9" spans="1:3">
      <c r="A9" s="68">
        <v>5</v>
      </c>
      <c r="B9" s="3" t="s">
        <v>448</v>
      </c>
      <c r="C9" s="71">
        <v>59</v>
      </c>
    </row>
    <row r="10" spans="1:3">
      <c r="A10" s="68">
        <v>6</v>
      </c>
      <c r="B10" s="3" t="s">
        <v>449</v>
      </c>
      <c r="C10" s="71">
        <v>35.4</v>
      </c>
    </row>
    <row r="11" spans="1:3">
      <c r="A11" s="68">
        <v>7</v>
      </c>
      <c r="B11" s="3" t="s">
        <v>450</v>
      </c>
      <c r="C11" s="71">
        <v>70.8</v>
      </c>
    </row>
    <row r="12" spans="1:3">
      <c r="A12" s="68">
        <v>8</v>
      </c>
      <c r="B12" s="3" t="s">
        <v>451</v>
      </c>
      <c r="C12" s="71">
        <v>59</v>
      </c>
    </row>
    <row r="13" spans="1:3">
      <c r="A13" s="68">
        <v>9</v>
      </c>
      <c r="B13" s="3" t="s">
        <v>441</v>
      </c>
      <c r="C13" s="71">
        <v>141.6</v>
      </c>
    </row>
    <row r="14" spans="1:3">
      <c r="A14" s="68">
        <v>10</v>
      </c>
      <c r="B14" s="3" t="s">
        <v>452</v>
      </c>
      <c r="C14" s="71">
        <v>141.6</v>
      </c>
    </row>
    <row r="15" spans="1:3">
      <c r="A15" s="77"/>
      <c r="B15" s="77" t="s">
        <v>0</v>
      </c>
      <c r="C15" s="87">
        <v>5670.49</v>
      </c>
    </row>
  </sheetData>
  <mergeCells count="1"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9"/>
  <sheetViews>
    <sheetView topLeftCell="A4" workbookViewId="0">
      <selection activeCell="H13" sqref="H13"/>
    </sheetView>
  </sheetViews>
  <sheetFormatPr defaultRowHeight="15"/>
  <cols>
    <col min="2" max="2" width="6.7109375" customWidth="1"/>
    <col min="3" max="3" width="39.5703125" customWidth="1"/>
    <col min="4" max="4" width="21.5703125" bestFit="1" customWidth="1"/>
    <col min="5" max="5" width="19.42578125" bestFit="1" customWidth="1"/>
    <col min="6" max="6" width="22.28515625" bestFit="1" customWidth="1"/>
    <col min="7" max="7" width="6" customWidth="1"/>
    <col min="8" max="8" width="19.5703125" customWidth="1"/>
    <col min="9" max="9" width="21.5703125" bestFit="1" customWidth="1"/>
    <col min="10" max="10" width="19.42578125" bestFit="1" customWidth="1"/>
  </cols>
  <sheetData>
    <row r="4" spans="2:5">
      <c r="B4" s="10" t="s">
        <v>93</v>
      </c>
      <c r="C4" s="10" t="s">
        <v>94</v>
      </c>
      <c r="D4" s="10" t="s">
        <v>95</v>
      </c>
      <c r="E4" s="17" t="s">
        <v>77</v>
      </c>
    </row>
    <row r="5" spans="2:5" ht="30">
      <c r="B5" s="6">
        <v>1</v>
      </c>
      <c r="C5" s="13" t="s">
        <v>96</v>
      </c>
      <c r="D5" s="16">
        <v>3150</v>
      </c>
      <c r="E5" s="6" t="s">
        <v>101</v>
      </c>
    </row>
    <row r="6" spans="2:5" ht="30">
      <c r="B6" s="6">
        <v>2</v>
      </c>
      <c r="C6" s="13" t="s">
        <v>97</v>
      </c>
      <c r="D6" s="16">
        <v>6600</v>
      </c>
      <c r="E6" s="6" t="s">
        <v>101</v>
      </c>
    </row>
    <row r="7" spans="2:5" ht="30">
      <c r="B7" s="6">
        <v>3</v>
      </c>
      <c r="C7" s="13" t="s">
        <v>98</v>
      </c>
      <c r="D7" s="16">
        <v>12075</v>
      </c>
      <c r="E7" s="6" t="s">
        <v>101</v>
      </c>
    </row>
    <row r="8" spans="2:5" ht="30">
      <c r="B8" s="6">
        <v>4</v>
      </c>
      <c r="C8" s="13" t="s">
        <v>99</v>
      </c>
      <c r="D8" s="16">
        <v>2000</v>
      </c>
      <c r="E8" s="6" t="s">
        <v>101</v>
      </c>
    </row>
    <row r="9" spans="2:5" ht="30">
      <c r="B9" s="6">
        <v>5</v>
      </c>
      <c r="C9" s="13" t="s">
        <v>100</v>
      </c>
      <c r="D9" s="16">
        <v>8400</v>
      </c>
      <c r="E9" s="6" t="s">
        <v>101</v>
      </c>
    </row>
    <row r="10" spans="2:5">
      <c r="B10" s="103" t="s">
        <v>0</v>
      </c>
      <c r="C10" s="104"/>
      <c r="D10" s="15">
        <f>SUM(D5:D9)</f>
        <v>32225</v>
      </c>
    </row>
    <row r="12" spans="2:5">
      <c r="B12" s="10" t="s">
        <v>93</v>
      </c>
      <c r="C12" s="10" t="s">
        <v>94</v>
      </c>
      <c r="D12" s="10" t="s">
        <v>95</v>
      </c>
      <c r="E12" s="17" t="s">
        <v>77</v>
      </c>
    </row>
    <row r="13" spans="2:5" ht="30">
      <c r="B13" s="6">
        <v>1</v>
      </c>
      <c r="C13" s="14" t="s">
        <v>128</v>
      </c>
      <c r="D13" s="16">
        <v>15276.1</v>
      </c>
      <c r="E13" s="14" t="s">
        <v>134</v>
      </c>
    </row>
    <row r="14" spans="2:5">
      <c r="B14" s="6">
        <v>2</v>
      </c>
      <c r="C14" s="14" t="s">
        <v>129</v>
      </c>
      <c r="D14" s="16">
        <v>1236</v>
      </c>
      <c r="E14" s="6" t="s">
        <v>101</v>
      </c>
    </row>
    <row r="15" spans="2:5">
      <c r="B15" s="6">
        <v>3</v>
      </c>
      <c r="C15" s="14" t="s">
        <v>130</v>
      </c>
      <c r="D15" s="16">
        <v>80</v>
      </c>
      <c r="E15" s="6" t="s">
        <v>101</v>
      </c>
    </row>
    <row r="16" spans="2:5">
      <c r="B16" s="6">
        <v>4</v>
      </c>
      <c r="C16" s="14" t="s">
        <v>131</v>
      </c>
      <c r="D16" s="16">
        <v>480</v>
      </c>
      <c r="E16" s="6" t="s">
        <v>101</v>
      </c>
    </row>
    <row r="17" spans="2:5">
      <c r="B17" s="6">
        <v>5</v>
      </c>
      <c r="C17" s="14" t="s">
        <v>132</v>
      </c>
      <c r="D17" s="16">
        <v>37.200000000000003</v>
      </c>
      <c r="E17" s="6" t="s">
        <v>101</v>
      </c>
    </row>
    <row r="18" spans="2:5">
      <c r="B18" s="6">
        <v>6</v>
      </c>
      <c r="C18" s="38" t="s">
        <v>133</v>
      </c>
      <c r="D18" s="39">
        <v>180</v>
      </c>
      <c r="E18" s="6" t="s">
        <v>101</v>
      </c>
    </row>
    <row r="19" spans="2:5">
      <c r="B19" s="103" t="s">
        <v>0</v>
      </c>
      <c r="C19" s="104"/>
      <c r="D19" s="61">
        <f>SUM(D13:D18)</f>
        <v>17289.3</v>
      </c>
    </row>
  </sheetData>
  <mergeCells count="2">
    <mergeCell ref="B10:C10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Q8" sqref="Q8"/>
    </sheetView>
  </sheetViews>
  <sheetFormatPr defaultRowHeight="15"/>
  <cols>
    <col min="2" max="2" width="5.85546875" bestFit="1" customWidth="1"/>
    <col min="3" max="3" width="24.28515625" bestFit="1" customWidth="1"/>
    <col min="4" max="5" width="11" hidden="1" customWidth="1"/>
    <col min="6" max="6" width="5.42578125" hidden="1" customWidth="1"/>
    <col min="7" max="7" width="18.140625" hidden="1" customWidth="1"/>
    <col min="8" max="8" width="12.85546875" hidden="1" customWidth="1"/>
    <col min="9" max="9" width="22.85546875" hidden="1" customWidth="1"/>
    <col min="10" max="10" width="11.5703125" bestFit="1" customWidth="1"/>
    <col min="11" max="11" width="6" bestFit="1" customWidth="1"/>
    <col min="12" max="12" width="16.5703125" bestFit="1" customWidth="1"/>
    <col min="13" max="13" width="12.42578125" bestFit="1" customWidth="1"/>
    <col min="14" max="14" width="14.5703125" bestFit="1" customWidth="1"/>
    <col min="15" max="15" width="29.7109375" bestFit="1" customWidth="1"/>
  </cols>
  <sheetData>
    <row r="2" spans="2:15" ht="15" customHeight="1">
      <c r="B2" s="103" t="s">
        <v>66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4"/>
    </row>
    <row r="3" spans="2:15">
      <c r="B3" s="10" t="s">
        <v>12</v>
      </c>
      <c r="C3" s="10" t="s">
        <v>16</v>
      </c>
      <c r="D3" s="10" t="s">
        <v>6</v>
      </c>
      <c r="E3" s="10" t="s">
        <v>7</v>
      </c>
      <c r="F3" s="10" t="s">
        <v>3</v>
      </c>
      <c r="G3" s="10" t="s">
        <v>8</v>
      </c>
      <c r="H3" s="10" t="s">
        <v>13</v>
      </c>
      <c r="I3" s="10" t="s">
        <v>10</v>
      </c>
      <c r="J3" s="10" t="s">
        <v>9</v>
      </c>
      <c r="K3" s="10" t="s">
        <v>21</v>
      </c>
      <c r="L3" s="10" t="s">
        <v>4</v>
      </c>
      <c r="M3" s="10" t="s">
        <v>463</v>
      </c>
      <c r="N3" s="10" t="s">
        <v>5</v>
      </c>
      <c r="O3" s="10" t="s">
        <v>15</v>
      </c>
    </row>
    <row r="4" spans="2:15">
      <c r="B4" s="6">
        <v>1</v>
      </c>
      <c r="C4" s="4" t="s">
        <v>14</v>
      </c>
      <c r="D4" s="3">
        <v>4.5</v>
      </c>
      <c r="E4" s="3">
        <v>3.5</v>
      </c>
      <c r="F4" s="3">
        <v>5</v>
      </c>
      <c r="G4" s="3">
        <f>F4*E4*D4</f>
        <v>78.75</v>
      </c>
      <c r="H4" s="3">
        <f>H6+H5</f>
        <v>203</v>
      </c>
      <c r="I4" s="3">
        <f>H4*G4</f>
        <v>15986.25</v>
      </c>
      <c r="J4" s="71">
        <f>I4/35.315</f>
        <v>452.67591674925671</v>
      </c>
      <c r="K4" s="3" t="s">
        <v>22</v>
      </c>
      <c r="L4" s="3" t="s">
        <v>11</v>
      </c>
      <c r="M4" s="3">
        <v>8340.85</v>
      </c>
      <c r="N4" s="1">
        <f>M4*J4</f>
        <v>3775701.9202180379</v>
      </c>
      <c r="O4" s="3" t="s">
        <v>357</v>
      </c>
    </row>
    <row r="5" spans="2:15">
      <c r="B5" s="6">
        <v>2</v>
      </c>
      <c r="C5" s="3" t="s">
        <v>17</v>
      </c>
      <c r="D5" s="3">
        <v>2</v>
      </c>
      <c r="E5" s="3">
        <v>2</v>
      </c>
      <c r="F5" s="3">
        <v>6</v>
      </c>
      <c r="G5" s="3">
        <f>F5*E5*D5</f>
        <v>24</v>
      </c>
      <c r="H5" s="3">
        <v>148</v>
      </c>
      <c r="I5" s="3">
        <f>H5*G5</f>
        <v>3552</v>
      </c>
      <c r="J5" s="71">
        <f>I5/35.315</f>
        <v>100.58048987682288</v>
      </c>
      <c r="K5" s="3" t="s">
        <v>22</v>
      </c>
      <c r="L5" s="3" t="s">
        <v>11</v>
      </c>
      <c r="M5" s="3">
        <v>8340.85</v>
      </c>
      <c r="N5" s="1">
        <f>M5*J5</f>
        <v>838926.77898909815</v>
      </c>
      <c r="O5" s="3" t="s">
        <v>357</v>
      </c>
    </row>
    <row r="6" spans="2:15">
      <c r="B6" s="6">
        <v>3</v>
      </c>
      <c r="C6" s="3" t="s">
        <v>18</v>
      </c>
      <c r="D6" s="3">
        <v>2</v>
      </c>
      <c r="E6" s="3">
        <v>1.5</v>
      </c>
      <c r="F6" s="3">
        <v>6</v>
      </c>
      <c r="G6" s="3">
        <f>F6*E6*D6</f>
        <v>18</v>
      </c>
      <c r="H6" s="3">
        <v>55</v>
      </c>
      <c r="I6" s="3">
        <f>H6*G6</f>
        <v>990</v>
      </c>
      <c r="J6" s="71">
        <f>I6/35.315</f>
        <v>28.033413563641513</v>
      </c>
      <c r="K6" s="3" t="s">
        <v>22</v>
      </c>
      <c r="L6" s="3" t="s">
        <v>11</v>
      </c>
      <c r="M6" s="3">
        <v>8340.85</v>
      </c>
      <c r="N6" s="1">
        <f t="shared" ref="N6:N7" si="0">M6*J6</f>
        <v>233822.49752229932</v>
      </c>
      <c r="O6" s="3" t="s">
        <v>357</v>
      </c>
    </row>
    <row r="7" spans="2:15">
      <c r="B7" s="106">
        <v>4</v>
      </c>
      <c r="C7" s="4" t="s">
        <v>20</v>
      </c>
      <c r="D7" s="18">
        <v>800</v>
      </c>
      <c r="E7" s="18"/>
      <c r="F7" s="22">
        <f>7/3.28</f>
        <v>2.1341463414634148</v>
      </c>
      <c r="G7" s="18"/>
      <c r="H7" s="18"/>
      <c r="I7" s="18"/>
      <c r="J7" s="22">
        <f>D7*F7*10.7639</f>
        <v>18377.390243902439</v>
      </c>
      <c r="K7" s="18" t="s">
        <v>67</v>
      </c>
      <c r="L7" s="18" t="s">
        <v>73</v>
      </c>
      <c r="M7" s="18">
        <v>100</v>
      </c>
      <c r="N7" s="8">
        <f t="shared" si="0"/>
        <v>1837739.0243902439</v>
      </c>
      <c r="O7" s="3" t="s">
        <v>336</v>
      </c>
    </row>
    <row r="8" spans="2:15">
      <c r="B8" s="106"/>
      <c r="C8" s="4" t="s">
        <v>68</v>
      </c>
      <c r="D8" s="18">
        <v>686</v>
      </c>
      <c r="E8" s="18"/>
      <c r="F8" s="18">
        <v>0.8</v>
      </c>
      <c r="G8" s="18"/>
      <c r="H8" s="18"/>
      <c r="I8" s="18"/>
      <c r="J8" s="22">
        <f>D8</f>
        <v>686</v>
      </c>
      <c r="K8" s="18" t="s">
        <v>72</v>
      </c>
      <c r="L8" s="18" t="s">
        <v>71</v>
      </c>
      <c r="M8" s="18">
        <v>4500</v>
      </c>
      <c r="N8" s="9">
        <f>M8*J8</f>
        <v>3087000</v>
      </c>
      <c r="O8" s="3" t="s">
        <v>336</v>
      </c>
    </row>
    <row r="9" spans="2:15">
      <c r="B9" s="106"/>
      <c r="C9" s="4" t="s">
        <v>69</v>
      </c>
      <c r="D9" s="18">
        <v>0.3</v>
      </c>
      <c r="E9" s="18">
        <v>0.23</v>
      </c>
      <c r="F9" s="18">
        <v>1.5</v>
      </c>
      <c r="G9" s="18">
        <f>F9*D9*E9</f>
        <v>0.10349999999999999</v>
      </c>
      <c r="H9" s="18">
        <v>382</v>
      </c>
      <c r="I9" s="18">
        <f>H9*G9</f>
        <v>39.536999999999999</v>
      </c>
      <c r="J9" s="22">
        <f>I9</f>
        <v>39.536999999999999</v>
      </c>
      <c r="K9" s="18" t="s">
        <v>22</v>
      </c>
      <c r="L9" s="18" t="s">
        <v>70</v>
      </c>
      <c r="M9" s="3">
        <v>8340.85</v>
      </c>
      <c r="N9" s="9">
        <f>M9*J9</f>
        <v>329772.18644999998</v>
      </c>
      <c r="O9" s="3" t="s">
        <v>357</v>
      </c>
    </row>
    <row r="10" spans="2:15">
      <c r="B10" s="96">
        <v>5</v>
      </c>
      <c r="C10" s="97" t="s">
        <v>462</v>
      </c>
      <c r="D10" s="18"/>
      <c r="E10" s="18"/>
      <c r="F10" s="18"/>
      <c r="G10" s="18"/>
      <c r="H10" s="18"/>
      <c r="I10" s="18"/>
      <c r="J10" s="98">
        <f>'TMT Calculation'!H15</f>
        <v>44765</v>
      </c>
      <c r="K10" s="18" t="s">
        <v>23</v>
      </c>
      <c r="L10" s="18" t="s">
        <v>19</v>
      </c>
      <c r="M10" s="18">
        <v>80</v>
      </c>
      <c r="N10" s="1">
        <f t="shared" ref="N10" si="1">M10*J10</f>
        <v>3581200</v>
      </c>
      <c r="O10" s="95" t="s">
        <v>336</v>
      </c>
    </row>
    <row r="11" spans="2:15">
      <c r="B11" s="103" t="s">
        <v>0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4"/>
      <c r="N11" s="15">
        <f>SUM(N4:N10)</f>
        <v>13684162.40756968</v>
      </c>
      <c r="O11" s="10"/>
    </row>
    <row r="12" spans="2:15">
      <c r="J12" s="89"/>
    </row>
    <row r="14" spans="2:15">
      <c r="D14">
        <f>800/2.1</f>
        <v>380.95238095238096</v>
      </c>
      <c r="E14">
        <f>D14+1</f>
        <v>381.95238095238096</v>
      </c>
    </row>
    <row r="16" spans="2:15">
      <c r="G16">
        <f>800-(382*0.3)</f>
        <v>685.4</v>
      </c>
    </row>
  </sheetData>
  <mergeCells count="3">
    <mergeCell ref="B2:O2"/>
    <mergeCell ref="B11:M11"/>
    <mergeCell ref="B7:B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5"/>
  <sheetViews>
    <sheetView workbookViewId="0">
      <selection activeCell="H14" sqref="H14"/>
    </sheetView>
  </sheetViews>
  <sheetFormatPr defaultRowHeight="15"/>
  <cols>
    <col min="2" max="2" width="14.85546875" bestFit="1" customWidth="1"/>
    <col min="3" max="3" width="13.28515625" customWidth="1"/>
    <col min="4" max="4" width="17.85546875" bestFit="1" customWidth="1"/>
    <col min="5" max="5" width="10" customWidth="1"/>
    <col min="6" max="6" width="28.42578125" hidden="1" customWidth="1"/>
    <col min="7" max="7" width="10" hidden="1" customWidth="1"/>
    <col min="8" max="8" width="10" bestFit="1" customWidth="1"/>
    <col min="9" max="9" width="0" hidden="1" customWidth="1"/>
    <col min="10" max="10" width="17.85546875" bestFit="1" customWidth="1"/>
    <col min="11" max="11" width="17.5703125" bestFit="1" customWidth="1"/>
    <col min="12" max="12" width="17.85546875" bestFit="1" customWidth="1"/>
    <col min="13" max="13" width="8" bestFit="1" customWidth="1"/>
    <col min="14" max="14" width="28.42578125" bestFit="1" customWidth="1"/>
    <col min="15" max="16" width="10" bestFit="1" customWidth="1"/>
  </cols>
  <sheetData>
    <row r="3" spans="2:14">
      <c r="B3" s="10" t="s">
        <v>25</v>
      </c>
      <c r="C3" s="10" t="s">
        <v>33</v>
      </c>
      <c r="D3" s="10" t="s">
        <v>26</v>
      </c>
      <c r="E3" s="10" t="s">
        <v>27</v>
      </c>
      <c r="H3" s="91" t="s">
        <v>454</v>
      </c>
      <c r="I3" s="75">
        <v>30</v>
      </c>
      <c r="J3" s="91" t="s">
        <v>459</v>
      </c>
      <c r="K3" s="91" t="s">
        <v>456</v>
      </c>
      <c r="L3" s="91" t="s">
        <v>0</v>
      </c>
      <c r="M3" s="91" t="s">
        <v>457</v>
      </c>
      <c r="N3" s="91" t="s">
        <v>458</v>
      </c>
    </row>
    <row r="4" spans="2:14">
      <c r="B4" s="33" t="s">
        <v>112</v>
      </c>
      <c r="C4" s="73">
        <v>45342</v>
      </c>
      <c r="D4" s="4" t="s">
        <v>111</v>
      </c>
      <c r="E4" s="7">
        <v>1416788</v>
      </c>
      <c r="F4" s="8">
        <v>1416788</v>
      </c>
      <c r="H4" s="1">
        <f>C14*1000</f>
        <v>24720.000000000004</v>
      </c>
      <c r="I4" s="3"/>
      <c r="J4" s="71">
        <f>(E4/H4)/1000</f>
        <v>5.7313430420711964E-2</v>
      </c>
      <c r="K4" s="3">
        <v>10</v>
      </c>
      <c r="L4" s="92">
        <f>J4+K4</f>
        <v>10.057313430420711</v>
      </c>
      <c r="M4" s="92">
        <f>L4*0.18</f>
        <v>1.810316417475728</v>
      </c>
      <c r="N4" s="92">
        <f>L4+M4</f>
        <v>11.867629847896438</v>
      </c>
    </row>
    <row r="5" spans="2:14">
      <c r="B5" s="33" t="s">
        <v>113</v>
      </c>
      <c r="C5" s="73">
        <v>45368</v>
      </c>
      <c r="D5" s="4" t="s">
        <v>111</v>
      </c>
      <c r="E5" s="1">
        <v>1157917</v>
      </c>
      <c r="H5" s="1">
        <f>C15*1000</f>
        <v>44765</v>
      </c>
      <c r="I5" s="3"/>
      <c r="J5" s="71">
        <f>(E5/H5)/1000</f>
        <v>2.5866569864849774E-2</v>
      </c>
      <c r="K5" s="3">
        <v>10</v>
      </c>
      <c r="L5" s="92">
        <f>J5+K5</f>
        <v>10.025866569864849</v>
      </c>
      <c r="M5" s="92">
        <f>L5*0.18</f>
        <v>1.8046559825756727</v>
      </c>
      <c r="N5" s="92">
        <f>L5+M5</f>
        <v>11.830522552440522</v>
      </c>
    </row>
    <row r="8" spans="2:14">
      <c r="C8" t="s">
        <v>460</v>
      </c>
      <c r="D8" t="s">
        <v>460</v>
      </c>
      <c r="H8" t="s">
        <v>461</v>
      </c>
      <c r="I8" t="s">
        <v>9</v>
      </c>
    </row>
    <row r="9" spans="2:14">
      <c r="C9" s="88">
        <v>2.895</v>
      </c>
      <c r="D9">
        <v>3.16</v>
      </c>
    </row>
    <row r="10" spans="2:14">
      <c r="C10" s="88">
        <v>4.1900000000000004</v>
      </c>
      <c r="D10">
        <v>4.12</v>
      </c>
    </row>
    <row r="11" spans="2:14">
      <c r="C11" s="88">
        <v>4.6500000000000004</v>
      </c>
      <c r="D11">
        <v>4.8449999999999998</v>
      </c>
    </row>
    <row r="12" spans="2:14">
      <c r="C12" s="88">
        <v>7.91</v>
      </c>
      <c r="D12">
        <v>7.83</v>
      </c>
    </row>
    <row r="13" spans="2:14">
      <c r="C13" s="88">
        <v>5.0750000000000002</v>
      </c>
      <c r="D13">
        <v>0.09</v>
      </c>
    </row>
    <row r="14" spans="2:14">
      <c r="B14" t="s">
        <v>0</v>
      </c>
      <c r="C14" s="90">
        <f>SUM(C9:C13)</f>
        <v>24.720000000000002</v>
      </c>
      <c r="D14" s="84">
        <f>SUM(D9:D13)</f>
        <v>20.044999999999998</v>
      </c>
      <c r="H14" s="94">
        <f>C14*1000</f>
        <v>24720.000000000004</v>
      </c>
      <c r="I14" s="94"/>
      <c r="J14" s="94">
        <f>D14*1000</f>
        <v>20044.999999999996</v>
      </c>
    </row>
    <row r="15" spans="2:14">
      <c r="B15" t="s">
        <v>455</v>
      </c>
      <c r="C15" s="90">
        <f>C14+D14</f>
        <v>44.765000000000001</v>
      </c>
      <c r="H15" s="93">
        <f>H14+J14</f>
        <v>44765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17"/>
  <sheetViews>
    <sheetView workbookViewId="0">
      <selection activeCell="J20" sqref="J20"/>
    </sheetView>
  </sheetViews>
  <sheetFormatPr defaultRowHeight="15"/>
  <cols>
    <col min="3" max="3" width="10" bestFit="1" customWidth="1"/>
    <col min="4" max="4" width="9.28515625" bestFit="1" customWidth="1"/>
    <col min="6" max="6" width="38.7109375" customWidth="1"/>
    <col min="8" max="8" width="16.28515625" bestFit="1" customWidth="1"/>
    <col min="10" max="10" width="11.5703125" bestFit="1" customWidth="1"/>
    <col min="11" max="11" width="7.85546875" customWidth="1"/>
  </cols>
  <sheetData>
    <row r="3" spans="3:11" ht="15.75" thickBot="1">
      <c r="C3" s="36" t="s">
        <v>24</v>
      </c>
    </row>
    <row r="4" spans="3:11">
      <c r="C4" s="35" t="s">
        <v>1</v>
      </c>
      <c r="D4" s="2" t="s">
        <v>2</v>
      </c>
      <c r="E4" s="5"/>
    </row>
    <row r="5" spans="3:11" ht="15.75" thickBot="1">
      <c r="C5" s="69">
        <v>43161.8</v>
      </c>
      <c r="D5" s="70">
        <f>C5/4046</f>
        <v>10.667770637666832</v>
      </c>
    </row>
    <row r="8" spans="3:11">
      <c r="C8" s="10" t="s">
        <v>78</v>
      </c>
      <c r="D8" s="10" t="s">
        <v>79</v>
      </c>
      <c r="E8" s="10" t="s">
        <v>80</v>
      </c>
      <c r="F8" s="10" t="s">
        <v>81</v>
      </c>
      <c r="G8" s="10" t="s">
        <v>87</v>
      </c>
      <c r="H8" s="10" t="s">
        <v>89</v>
      </c>
    </row>
    <row r="9" spans="3:11" ht="30">
      <c r="C9" s="6">
        <v>1</v>
      </c>
      <c r="D9" s="6" t="s">
        <v>82</v>
      </c>
      <c r="E9" s="6" t="s">
        <v>83</v>
      </c>
      <c r="F9" s="14" t="s">
        <v>85</v>
      </c>
      <c r="G9" s="6" t="s">
        <v>88</v>
      </c>
      <c r="H9" s="6" t="s">
        <v>90</v>
      </c>
    </row>
    <row r="10" spans="3:11">
      <c r="C10" s="6">
        <v>2</v>
      </c>
      <c r="D10" s="6" t="s">
        <v>82</v>
      </c>
      <c r="E10" s="6" t="s">
        <v>84</v>
      </c>
      <c r="F10" s="6" t="s">
        <v>86</v>
      </c>
      <c r="G10" s="6" t="s">
        <v>88</v>
      </c>
      <c r="H10" s="6" t="s">
        <v>91</v>
      </c>
    </row>
    <row r="11" spans="3:11">
      <c r="C11" s="103" t="s">
        <v>0</v>
      </c>
      <c r="D11" s="105"/>
      <c r="E11" s="105"/>
      <c r="F11" s="105"/>
      <c r="G11" s="104"/>
      <c r="H11" s="10" t="s">
        <v>92</v>
      </c>
    </row>
    <row r="15" spans="3:11">
      <c r="J15" s="1">
        <v>32105000</v>
      </c>
      <c r="K15" s="3" t="s">
        <v>126</v>
      </c>
    </row>
    <row r="16" spans="3:11">
      <c r="J16" s="1">
        <v>2247350</v>
      </c>
      <c r="K16" s="3" t="s">
        <v>127</v>
      </c>
    </row>
    <row r="17" spans="10:11">
      <c r="J17" s="8">
        <f>SUM(J15:J16)</f>
        <v>34352350</v>
      </c>
      <c r="K17" s="3" t="s">
        <v>0</v>
      </c>
    </row>
  </sheetData>
  <mergeCells count="1">
    <mergeCell ref="C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9"/>
  <sheetViews>
    <sheetView tabSelected="1" topLeftCell="A10" zoomScale="85" zoomScaleNormal="85" workbookViewId="0">
      <selection activeCell="K26" sqref="K26"/>
    </sheetView>
  </sheetViews>
  <sheetFormatPr defaultRowHeight="15"/>
  <cols>
    <col min="2" max="2" width="11.85546875" bestFit="1" customWidth="1"/>
    <col min="3" max="3" width="20.42578125" bestFit="1" customWidth="1"/>
    <col min="4" max="4" width="17" bestFit="1" customWidth="1"/>
    <col min="5" max="5" width="35.28515625" bestFit="1" customWidth="1"/>
    <col min="6" max="6" width="13.5703125" customWidth="1"/>
    <col min="7" max="7" width="12.85546875" customWidth="1"/>
    <col min="8" max="8" width="50.28515625" customWidth="1"/>
    <col min="9" max="10" width="12.7109375" bestFit="1" customWidth="1"/>
    <col min="11" max="11" width="10.28515625" bestFit="1" customWidth="1"/>
    <col min="12" max="12" width="14.85546875" bestFit="1" customWidth="1"/>
    <col min="13" max="13" width="17.42578125" bestFit="1" customWidth="1"/>
    <col min="14" max="14" width="22.5703125" bestFit="1" customWidth="1"/>
    <col min="15" max="15" width="8.85546875" customWidth="1"/>
    <col min="16" max="16" width="10.42578125" bestFit="1" customWidth="1"/>
  </cols>
  <sheetData>
    <row r="1" spans="2:13">
      <c r="H1">
        <f>21+19</f>
        <v>40</v>
      </c>
      <c r="I1">
        <v>64</v>
      </c>
      <c r="J1">
        <f>I1*0.6</f>
        <v>38.4</v>
      </c>
    </row>
    <row r="4" spans="2:13">
      <c r="B4" s="10" t="s">
        <v>118</v>
      </c>
      <c r="C4" s="10" t="s">
        <v>25</v>
      </c>
      <c r="D4" s="10" t="s">
        <v>33</v>
      </c>
      <c r="E4" s="10" t="s">
        <v>26</v>
      </c>
      <c r="F4" s="10" t="s">
        <v>27</v>
      </c>
      <c r="G4" s="100" t="s">
        <v>464</v>
      </c>
      <c r="H4" s="10" t="s">
        <v>28</v>
      </c>
      <c r="I4" s="100" t="s">
        <v>467</v>
      </c>
    </row>
    <row r="5" spans="2:13" ht="15" customHeight="1">
      <c r="B5" s="145">
        <v>1</v>
      </c>
      <c r="C5" s="147" t="s">
        <v>29</v>
      </c>
      <c r="D5" s="148">
        <v>45254</v>
      </c>
      <c r="E5" s="18" t="s">
        <v>30</v>
      </c>
      <c r="F5" s="156">
        <v>71232000</v>
      </c>
      <c r="G5" s="156">
        <f>I5</f>
        <v>21369600</v>
      </c>
      <c r="H5" s="157" t="s">
        <v>356</v>
      </c>
      <c r="I5" s="158">
        <v>21369600</v>
      </c>
      <c r="J5" s="27"/>
    </row>
    <row r="6" spans="2:13">
      <c r="B6" s="145">
        <v>2</v>
      </c>
      <c r="C6" s="147" t="s">
        <v>31</v>
      </c>
      <c r="D6" s="148">
        <v>45254</v>
      </c>
      <c r="E6" s="18" t="s">
        <v>30</v>
      </c>
      <c r="F6" s="159"/>
      <c r="G6" s="159"/>
      <c r="H6" s="160"/>
      <c r="I6" s="158"/>
      <c r="J6">
        <f>17232000*0.7</f>
        <v>12062400</v>
      </c>
    </row>
    <row r="7" spans="2:13">
      <c r="B7" s="145">
        <v>3</v>
      </c>
      <c r="C7" s="147" t="s">
        <v>32</v>
      </c>
      <c r="D7" s="148">
        <v>45254</v>
      </c>
      <c r="E7" s="18" t="s">
        <v>30</v>
      </c>
      <c r="F7" s="161"/>
      <c r="G7" s="161"/>
      <c r="H7" s="162"/>
      <c r="I7" s="158"/>
    </row>
    <row r="8" spans="2:13">
      <c r="B8" s="145"/>
      <c r="C8" s="147" t="s">
        <v>466</v>
      </c>
      <c r="D8" s="148">
        <v>45254</v>
      </c>
      <c r="E8" s="18" t="s">
        <v>30</v>
      </c>
      <c r="F8" s="149">
        <v>35840000</v>
      </c>
      <c r="G8" s="150">
        <f>I8</f>
        <v>14336000</v>
      </c>
      <c r="H8" s="151" t="s">
        <v>465</v>
      </c>
      <c r="I8" s="152">
        <v>14336000</v>
      </c>
    </row>
    <row r="9" spans="2:13" ht="30">
      <c r="B9" s="145">
        <v>5</v>
      </c>
      <c r="C9" s="34">
        <v>5450050306</v>
      </c>
      <c r="D9" s="72">
        <v>45307</v>
      </c>
      <c r="E9" s="34" t="s">
        <v>34</v>
      </c>
      <c r="F9" s="99">
        <v>6136000</v>
      </c>
      <c r="G9" s="101">
        <f>I9</f>
        <v>1560000</v>
      </c>
      <c r="H9" s="31" t="s">
        <v>468</v>
      </c>
      <c r="I9" s="152">
        <f>J9</f>
        <v>1560000</v>
      </c>
      <c r="J9" s="102">
        <f>5200000*0.3</f>
        <v>1560000</v>
      </c>
      <c r="L9" s="29">
        <f>F9*0.3</f>
        <v>1840800</v>
      </c>
    </row>
    <row r="10" spans="2:13">
      <c r="B10" s="145">
        <v>6</v>
      </c>
      <c r="C10" s="32">
        <v>187</v>
      </c>
      <c r="D10" s="74">
        <v>45242</v>
      </c>
      <c r="E10" s="19" t="s">
        <v>35</v>
      </c>
      <c r="F10" s="20">
        <v>24456344</v>
      </c>
      <c r="G10" s="20">
        <f>I10</f>
        <v>9782806</v>
      </c>
      <c r="H10" s="28" t="s">
        <v>116</v>
      </c>
      <c r="I10" s="20">
        <v>9782806</v>
      </c>
    </row>
    <row r="11" spans="2:13">
      <c r="B11" s="145">
        <v>7</v>
      </c>
      <c r="C11" s="32" t="s">
        <v>37</v>
      </c>
      <c r="D11" s="74">
        <v>45337</v>
      </c>
      <c r="E11" s="19" t="s">
        <v>36</v>
      </c>
      <c r="F11" s="20">
        <v>159300000</v>
      </c>
      <c r="G11" s="20">
        <f>I11</f>
        <v>54000000</v>
      </c>
      <c r="H11" s="18" t="s">
        <v>123</v>
      </c>
      <c r="I11" s="20">
        <v>54000000</v>
      </c>
    </row>
    <row r="12" spans="2:13">
      <c r="B12" s="145">
        <v>5</v>
      </c>
      <c r="C12" s="146">
        <v>2008960</v>
      </c>
      <c r="D12" s="74">
        <v>45345</v>
      </c>
      <c r="E12" s="32" t="s">
        <v>469</v>
      </c>
      <c r="F12" s="20">
        <v>5292013</v>
      </c>
      <c r="G12" s="20">
        <f>I12</f>
        <v>1587560</v>
      </c>
      <c r="H12" s="18" t="s">
        <v>470</v>
      </c>
      <c r="I12" s="20">
        <v>1587560</v>
      </c>
      <c r="J12" s="89">
        <f>F12*0.3</f>
        <v>1587603.9</v>
      </c>
    </row>
    <row r="13" spans="2:13">
      <c r="B13" s="145">
        <v>8</v>
      </c>
      <c r="C13" s="32">
        <v>10</v>
      </c>
      <c r="D13" s="74">
        <v>45265</v>
      </c>
      <c r="E13" s="19" t="s">
        <v>52</v>
      </c>
      <c r="F13" s="20">
        <v>6496000</v>
      </c>
      <c r="G13" s="20">
        <f>I13</f>
        <v>3897600</v>
      </c>
      <c r="H13" s="30" t="s">
        <v>119</v>
      </c>
      <c r="I13" s="153">
        <f>J13</f>
        <v>3897600</v>
      </c>
      <c r="J13" s="25">
        <f>F13*0.6</f>
        <v>3897600</v>
      </c>
      <c r="K13" s="25"/>
    </row>
    <row r="14" spans="2:13">
      <c r="B14" s="145">
        <v>9</v>
      </c>
      <c r="C14" s="32">
        <v>531</v>
      </c>
      <c r="D14" s="74">
        <v>45337</v>
      </c>
      <c r="E14" s="19" t="s">
        <v>53</v>
      </c>
      <c r="F14" s="20">
        <v>45430000</v>
      </c>
      <c r="G14" s="20">
        <f>I14</f>
        <v>11550000</v>
      </c>
      <c r="H14" s="18" t="s">
        <v>122</v>
      </c>
      <c r="I14" s="20">
        <v>11550000</v>
      </c>
      <c r="J14" s="25"/>
      <c r="K14" s="25"/>
    </row>
    <row r="15" spans="2:13">
      <c r="B15" s="145">
        <v>10</v>
      </c>
      <c r="C15" s="147">
        <v>131</v>
      </c>
      <c r="D15" s="148">
        <v>45339</v>
      </c>
      <c r="E15" s="18" t="s">
        <v>54</v>
      </c>
      <c r="F15" s="20">
        <v>5723000</v>
      </c>
      <c r="G15" s="20">
        <f>J15</f>
        <v>1940000</v>
      </c>
      <c r="H15" s="18" t="s">
        <v>117</v>
      </c>
      <c r="I15" s="153">
        <f>J15</f>
        <v>1940000</v>
      </c>
      <c r="J15" s="25">
        <f>4850000*0.4</f>
        <v>1940000</v>
      </c>
      <c r="K15" s="25">
        <v>4850000</v>
      </c>
    </row>
    <row r="16" spans="2:13">
      <c r="B16" s="145">
        <v>11</v>
      </c>
      <c r="C16" s="147">
        <v>325</v>
      </c>
      <c r="D16" s="148">
        <v>45341</v>
      </c>
      <c r="E16" s="18" t="s">
        <v>55</v>
      </c>
      <c r="F16" s="20">
        <v>6490000</v>
      </c>
      <c r="G16" s="20">
        <f>I16</f>
        <v>2750000</v>
      </c>
      <c r="H16" s="28" t="s">
        <v>471</v>
      </c>
      <c r="I16" s="154">
        <v>2750000</v>
      </c>
      <c r="J16" s="25">
        <f>F16*0.4</f>
        <v>2596000</v>
      </c>
      <c r="K16" s="25"/>
      <c r="L16">
        <v>5500000</v>
      </c>
      <c r="M16">
        <f>L16*0.4</f>
        <v>2200000</v>
      </c>
    </row>
    <row r="17" spans="2:11">
      <c r="B17" s="145">
        <v>12</v>
      </c>
      <c r="C17" s="147">
        <v>230</v>
      </c>
      <c r="D17" s="148">
        <v>45350</v>
      </c>
      <c r="E17" s="18" t="s">
        <v>56</v>
      </c>
      <c r="F17" s="20">
        <v>14160000</v>
      </c>
      <c r="G17" s="20">
        <f>I17</f>
        <v>4956000</v>
      </c>
      <c r="H17" s="18" t="s">
        <v>117</v>
      </c>
      <c r="I17" s="20">
        <f>J17</f>
        <v>4956000</v>
      </c>
      <c r="J17" s="25">
        <f>F17*0.35</f>
        <v>4956000</v>
      </c>
      <c r="K17" s="25">
        <v>1200000</v>
      </c>
    </row>
    <row r="18" spans="2:11">
      <c r="B18" s="145">
        <v>13</v>
      </c>
      <c r="C18" s="147">
        <v>2402008</v>
      </c>
      <c r="D18" s="148">
        <v>45351</v>
      </c>
      <c r="E18" s="18" t="s">
        <v>57</v>
      </c>
      <c r="F18" s="20">
        <v>24000</v>
      </c>
      <c r="G18" s="20">
        <f t="shared" ref="G18:G23" si="0">I18</f>
        <v>24000</v>
      </c>
      <c r="H18" s="28" t="s">
        <v>116</v>
      </c>
      <c r="I18" s="154">
        <f>F18</f>
        <v>24000</v>
      </c>
    </row>
    <row r="19" spans="2:11">
      <c r="B19" s="145">
        <v>14</v>
      </c>
      <c r="C19" s="147">
        <v>101</v>
      </c>
      <c r="D19" s="148">
        <v>45370</v>
      </c>
      <c r="E19" s="18" t="s">
        <v>58</v>
      </c>
      <c r="F19" s="20">
        <v>8260000</v>
      </c>
      <c r="G19" s="20">
        <f t="shared" si="0"/>
        <v>2800000</v>
      </c>
      <c r="H19" s="18" t="s">
        <v>125</v>
      </c>
      <c r="I19" s="20">
        <v>2800000</v>
      </c>
    </row>
    <row r="20" spans="2:11">
      <c r="B20" s="145">
        <v>15</v>
      </c>
      <c r="C20" s="147" t="s">
        <v>60</v>
      </c>
      <c r="D20" s="148">
        <v>45373</v>
      </c>
      <c r="E20" s="18" t="s">
        <v>59</v>
      </c>
      <c r="F20" s="20">
        <v>1062000</v>
      </c>
      <c r="G20" s="20">
        <f t="shared" si="0"/>
        <v>531000</v>
      </c>
      <c r="H20" s="18" t="s">
        <v>124</v>
      </c>
      <c r="I20" s="20">
        <v>531000</v>
      </c>
    </row>
    <row r="21" spans="2:11">
      <c r="B21" s="145">
        <v>16</v>
      </c>
      <c r="C21" s="147" t="s">
        <v>62</v>
      </c>
      <c r="D21" s="148">
        <v>45372</v>
      </c>
      <c r="E21" s="18" t="s">
        <v>61</v>
      </c>
      <c r="F21" s="20">
        <v>6372000</v>
      </c>
      <c r="G21" s="20">
        <f t="shared" si="0"/>
        <v>1620000</v>
      </c>
      <c r="H21" s="18" t="s">
        <v>121</v>
      </c>
      <c r="I21" s="20">
        <v>1620000</v>
      </c>
      <c r="J21" s="24"/>
    </row>
    <row r="22" spans="2:11">
      <c r="B22" s="145">
        <v>17</v>
      </c>
      <c r="C22" s="147" t="s">
        <v>64</v>
      </c>
      <c r="D22" s="148">
        <v>45373</v>
      </c>
      <c r="E22" s="18" t="s">
        <v>63</v>
      </c>
      <c r="F22" s="20">
        <v>33405800</v>
      </c>
      <c r="G22" s="20">
        <f t="shared" si="0"/>
        <v>14155000</v>
      </c>
      <c r="H22" s="18" t="s">
        <v>120</v>
      </c>
      <c r="I22" s="20">
        <v>14155000</v>
      </c>
      <c r="J22" s="29"/>
    </row>
    <row r="23" spans="2:11">
      <c r="B23" s="145">
        <v>18</v>
      </c>
      <c r="C23" s="147">
        <v>686</v>
      </c>
      <c r="D23" s="148">
        <v>45290</v>
      </c>
      <c r="E23" s="18" t="s">
        <v>102</v>
      </c>
      <c r="F23" s="20">
        <v>26267</v>
      </c>
      <c r="G23" s="20">
        <f t="shared" si="0"/>
        <v>26267</v>
      </c>
      <c r="H23" s="28" t="s">
        <v>116</v>
      </c>
      <c r="I23" s="154">
        <f t="shared" ref="I23:I29" si="1">F23</f>
        <v>26267</v>
      </c>
    </row>
    <row r="24" spans="2:11">
      <c r="B24" s="145">
        <v>19</v>
      </c>
      <c r="C24" s="147">
        <v>685</v>
      </c>
      <c r="D24" s="148">
        <v>45290</v>
      </c>
      <c r="E24" s="18" t="s">
        <v>102</v>
      </c>
      <c r="F24" s="20">
        <v>49501</v>
      </c>
      <c r="G24" s="20">
        <f t="shared" ref="G24:G33" si="2">I24</f>
        <v>49501</v>
      </c>
      <c r="H24" s="28" t="s">
        <v>116</v>
      </c>
      <c r="I24" s="154">
        <f t="shared" si="1"/>
        <v>49501</v>
      </c>
    </row>
    <row r="25" spans="2:11">
      <c r="B25" s="145">
        <v>20</v>
      </c>
      <c r="C25" s="147">
        <v>741</v>
      </c>
      <c r="D25" s="148">
        <v>45281</v>
      </c>
      <c r="E25" s="18" t="s">
        <v>102</v>
      </c>
      <c r="F25" s="20">
        <v>3280</v>
      </c>
      <c r="G25" s="20">
        <f t="shared" si="2"/>
        <v>3280</v>
      </c>
      <c r="H25" s="28" t="s">
        <v>116</v>
      </c>
      <c r="I25" s="154">
        <f t="shared" si="1"/>
        <v>3280</v>
      </c>
    </row>
    <row r="26" spans="2:11">
      <c r="B26" s="145">
        <v>21</v>
      </c>
      <c r="C26" s="147" t="s">
        <v>103</v>
      </c>
      <c r="D26" s="148">
        <v>45356</v>
      </c>
      <c r="E26" s="18" t="s">
        <v>104</v>
      </c>
      <c r="F26" s="20">
        <v>439928</v>
      </c>
      <c r="G26" s="20">
        <f t="shared" si="2"/>
        <v>439928</v>
      </c>
      <c r="H26" s="28" t="s">
        <v>116</v>
      </c>
      <c r="I26" s="154">
        <f t="shared" si="1"/>
        <v>439928</v>
      </c>
    </row>
    <row r="27" spans="2:11">
      <c r="B27" s="145">
        <v>22</v>
      </c>
      <c r="C27" s="147" t="s">
        <v>105</v>
      </c>
      <c r="D27" s="148">
        <v>45365</v>
      </c>
      <c r="E27" s="18" t="s">
        <v>104</v>
      </c>
      <c r="F27" s="20">
        <v>217002</v>
      </c>
      <c r="G27" s="20">
        <f t="shared" si="2"/>
        <v>217002</v>
      </c>
      <c r="H27" s="28" t="s">
        <v>116</v>
      </c>
      <c r="I27" s="154">
        <f t="shared" si="1"/>
        <v>217002</v>
      </c>
    </row>
    <row r="28" spans="2:11">
      <c r="B28" s="145">
        <v>23</v>
      </c>
      <c r="C28" s="147" t="s">
        <v>106</v>
      </c>
      <c r="D28" s="148">
        <v>45356</v>
      </c>
      <c r="E28" s="18" t="s">
        <v>107</v>
      </c>
      <c r="F28" s="20">
        <v>1591703.35</v>
      </c>
      <c r="G28" s="20">
        <f t="shared" si="2"/>
        <v>1591703.35</v>
      </c>
      <c r="H28" s="28" t="s">
        <v>116</v>
      </c>
      <c r="I28" s="154">
        <f t="shared" si="1"/>
        <v>1591703.35</v>
      </c>
    </row>
    <row r="29" spans="2:11">
      <c r="B29" s="145">
        <v>25</v>
      </c>
      <c r="C29" s="147" t="s">
        <v>108</v>
      </c>
      <c r="D29" s="148">
        <v>45357</v>
      </c>
      <c r="E29" s="18" t="s">
        <v>107</v>
      </c>
      <c r="F29" s="20">
        <v>1785933.53</v>
      </c>
      <c r="G29" s="20">
        <f t="shared" si="2"/>
        <v>1785933.53</v>
      </c>
      <c r="H29" s="28" t="s">
        <v>116</v>
      </c>
      <c r="I29" s="154">
        <f t="shared" si="1"/>
        <v>1785933.53</v>
      </c>
    </row>
    <row r="30" spans="2:11">
      <c r="B30" s="145">
        <v>27</v>
      </c>
      <c r="C30" s="147" t="s">
        <v>109</v>
      </c>
      <c r="D30" s="148">
        <v>45369</v>
      </c>
      <c r="E30" s="18" t="s">
        <v>107</v>
      </c>
      <c r="F30" s="20">
        <v>1682789.39</v>
      </c>
      <c r="G30" s="20">
        <f t="shared" si="2"/>
        <v>1682789.39</v>
      </c>
      <c r="H30" s="28" t="s">
        <v>116</v>
      </c>
      <c r="I30" s="154">
        <f t="shared" ref="I30:I33" si="3">F30</f>
        <v>1682789.39</v>
      </c>
    </row>
    <row r="31" spans="2:11">
      <c r="B31" s="145">
        <v>28</v>
      </c>
      <c r="C31" s="147" t="s">
        <v>110</v>
      </c>
      <c r="D31" s="148">
        <v>45369</v>
      </c>
      <c r="E31" s="18" t="s">
        <v>107</v>
      </c>
      <c r="F31" s="20">
        <v>203625.72</v>
      </c>
      <c r="G31" s="20">
        <f t="shared" si="2"/>
        <v>203625.72</v>
      </c>
      <c r="H31" s="28" t="s">
        <v>116</v>
      </c>
      <c r="I31" s="154">
        <f t="shared" si="3"/>
        <v>203625.72</v>
      </c>
    </row>
    <row r="32" spans="2:11">
      <c r="B32" s="145">
        <v>29</v>
      </c>
      <c r="C32" s="155" t="s">
        <v>112</v>
      </c>
      <c r="D32" s="148">
        <v>45342</v>
      </c>
      <c r="E32" s="18" t="s">
        <v>111</v>
      </c>
      <c r="F32" s="20">
        <v>1416788</v>
      </c>
      <c r="G32" s="20">
        <f t="shared" si="2"/>
        <v>1416788</v>
      </c>
      <c r="H32" s="28" t="s">
        <v>116</v>
      </c>
      <c r="I32" s="154">
        <f t="shared" si="3"/>
        <v>1416788</v>
      </c>
    </row>
    <row r="33" spans="2:10">
      <c r="B33" s="145">
        <v>30</v>
      </c>
      <c r="C33" s="155" t="s">
        <v>113</v>
      </c>
      <c r="D33" s="148">
        <v>45368</v>
      </c>
      <c r="E33" s="18" t="s">
        <v>111</v>
      </c>
      <c r="F33" s="20">
        <v>1157917</v>
      </c>
      <c r="G33" s="20">
        <f t="shared" si="2"/>
        <v>1157917</v>
      </c>
      <c r="H33" s="28" t="s">
        <v>116</v>
      </c>
      <c r="I33" s="154">
        <f t="shared" si="3"/>
        <v>1157917</v>
      </c>
    </row>
    <row r="34" spans="2:10">
      <c r="B34" s="107" t="s">
        <v>0</v>
      </c>
      <c r="C34" s="108"/>
      <c r="D34" s="108"/>
      <c r="E34" s="109"/>
      <c r="F34" s="23">
        <f>SUM(F5:F33)</f>
        <v>438253891.99000001</v>
      </c>
      <c r="G34" s="23">
        <f>SUM(G5:G33)</f>
        <v>155434300.98999998</v>
      </c>
      <c r="H34" s="3"/>
      <c r="I34" s="21">
        <f>SUM(I5:I33)</f>
        <v>155434300.98999998</v>
      </c>
    </row>
    <row r="35" spans="2:10">
      <c r="B35">
        <f>SUM(B5:B33)</f>
        <v>416</v>
      </c>
    </row>
    <row r="36" spans="2:10">
      <c r="G36" s="24"/>
    </row>
    <row r="37" spans="2:10">
      <c r="G37" s="24">
        <f>G34-G12-G10</f>
        <v>144063934.98999998</v>
      </c>
    </row>
    <row r="43" spans="2:10">
      <c r="J43" s="24"/>
    </row>
    <row r="51" spans="2:8">
      <c r="B51" t="s">
        <v>453</v>
      </c>
    </row>
    <row r="53" spans="2:8">
      <c r="B53" s="62">
        <v>31</v>
      </c>
      <c r="C53" s="63">
        <v>45330</v>
      </c>
      <c r="D53" s="64" t="s">
        <v>114</v>
      </c>
      <c r="E53" s="65">
        <v>118944</v>
      </c>
      <c r="F53" s="66" t="s">
        <v>116</v>
      </c>
      <c r="G53" s="66"/>
      <c r="H53" s="67">
        <f t="shared" ref="H53:H59" si="4">E53</f>
        <v>118944</v>
      </c>
    </row>
    <row r="54" spans="2:8">
      <c r="B54" s="62">
        <v>32</v>
      </c>
      <c r="C54" s="63">
        <v>45337</v>
      </c>
      <c r="D54" s="64" t="s">
        <v>114</v>
      </c>
      <c r="E54" s="65">
        <v>196258</v>
      </c>
      <c r="F54" s="66" t="s">
        <v>116</v>
      </c>
      <c r="G54" s="66"/>
      <c r="H54" s="67">
        <f t="shared" si="4"/>
        <v>196258</v>
      </c>
    </row>
    <row r="55" spans="2:8">
      <c r="B55" s="62">
        <v>33</v>
      </c>
      <c r="C55" s="63">
        <v>45337</v>
      </c>
      <c r="D55" s="64" t="s">
        <v>114</v>
      </c>
      <c r="E55" s="65">
        <v>196258</v>
      </c>
      <c r="F55" s="66" t="s">
        <v>116</v>
      </c>
      <c r="G55" s="66"/>
      <c r="H55" s="67">
        <f t="shared" si="4"/>
        <v>196258</v>
      </c>
    </row>
    <row r="56" spans="2:8">
      <c r="B56" s="62">
        <v>36</v>
      </c>
      <c r="C56" s="63">
        <v>45342</v>
      </c>
      <c r="D56" s="64" t="s">
        <v>114</v>
      </c>
      <c r="E56" s="65">
        <v>255730</v>
      </c>
      <c r="F56" s="66" t="s">
        <v>116</v>
      </c>
      <c r="G56" s="66"/>
      <c r="H56" s="67">
        <f t="shared" si="4"/>
        <v>255730</v>
      </c>
    </row>
    <row r="57" spans="2:8">
      <c r="B57" s="62">
        <v>35</v>
      </c>
      <c r="C57" s="63">
        <v>45342</v>
      </c>
      <c r="D57" s="64" t="s">
        <v>114</v>
      </c>
      <c r="E57" s="65">
        <v>190310</v>
      </c>
      <c r="F57" s="66" t="s">
        <v>116</v>
      </c>
      <c r="G57" s="66"/>
      <c r="H57" s="67">
        <f t="shared" si="4"/>
        <v>190310</v>
      </c>
    </row>
    <row r="58" spans="2:8">
      <c r="B58" s="62">
        <v>30</v>
      </c>
      <c r="C58" s="63" t="s">
        <v>115</v>
      </c>
      <c r="D58" s="64" t="s">
        <v>114</v>
      </c>
      <c r="E58" s="65">
        <v>148680</v>
      </c>
      <c r="F58" s="66" t="s">
        <v>116</v>
      </c>
      <c r="G58" s="66"/>
      <c r="H58" s="67">
        <f t="shared" si="4"/>
        <v>148680</v>
      </c>
    </row>
    <row r="59" spans="2:8">
      <c r="B59" s="62">
        <v>40</v>
      </c>
      <c r="C59" s="63">
        <v>45331</v>
      </c>
      <c r="D59" s="64" t="s">
        <v>114</v>
      </c>
      <c r="E59" s="65">
        <v>118944</v>
      </c>
      <c r="F59" s="66" t="s">
        <v>116</v>
      </c>
      <c r="G59" s="66"/>
      <c r="H59" s="67">
        <f t="shared" si="4"/>
        <v>118944</v>
      </c>
    </row>
  </sheetData>
  <mergeCells count="5">
    <mergeCell ref="F5:F7"/>
    <mergeCell ref="H5:H7"/>
    <mergeCell ref="I5:I7"/>
    <mergeCell ref="B34:E34"/>
    <mergeCell ref="G5:G7"/>
  </mergeCells>
  <pageMargins left="0.7" right="0.7" top="0.75" bottom="0.75" header="0.3" footer="0.3"/>
  <pageSetup orientation="portrait" r:id="rId1"/>
  <ignoredErrors>
    <ignoredError sqref="I17 G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2"/>
  <sheetViews>
    <sheetView topLeftCell="A188" workbookViewId="0">
      <selection activeCell="E200" sqref="E200"/>
    </sheetView>
  </sheetViews>
  <sheetFormatPr defaultColWidth="8.85546875" defaultRowHeight="15"/>
  <cols>
    <col min="1" max="1" width="6.42578125" style="40" bestFit="1" customWidth="1"/>
    <col min="2" max="2" width="41.85546875" style="40" bestFit="1" customWidth="1"/>
    <col min="3" max="3" width="40.7109375" style="40" customWidth="1"/>
    <col min="4" max="4" width="8.42578125" style="40" bestFit="1" customWidth="1"/>
    <col min="5" max="5" width="32.7109375" style="40" bestFit="1" customWidth="1"/>
    <col min="6" max="6" width="18.42578125" style="40" bestFit="1" customWidth="1"/>
    <col min="7" max="16384" width="8.85546875" style="40"/>
  </cols>
  <sheetData>
    <row r="2" spans="1:6">
      <c r="B2" t="s">
        <v>135</v>
      </c>
      <c r="C2"/>
    </row>
    <row r="3" spans="1:6">
      <c r="A3" s="10" t="s">
        <v>136</v>
      </c>
      <c r="B3" s="10" t="s">
        <v>137</v>
      </c>
      <c r="C3" s="10"/>
      <c r="D3" s="10" t="s">
        <v>9</v>
      </c>
      <c r="E3" s="10" t="s">
        <v>138</v>
      </c>
      <c r="F3" s="10" t="s">
        <v>77</v>
      </c>
    </row>
    <row r="4" spans="1:6">
      <c r="A4" s="41" t="s">
        <v>139</v>
      </c>
      <c r="B4" s="110" t="s">
        <v>140</v>
      </c>
      <c r="C4" s="110"/>
      <c r="D4" s="110"/>
      <c r="E4" s="110"/>
      <c r="F4" s="110"/>
    </row>
    <row r="5" spans="1:6">
      <c r="A5" s="42">
        <v>1</v>
      </c>
      <c r="B5" s="43" t="s">
        <v>141</v>
      </c>
      <c r="C5" s="43"/>
      <c r="D5" s="42">
        <v>40</v>
      </c>
      <c r="E5" s="111" t="s">
        <v>142</v>
      </c>
      <c r="F5" s="113" t="s">
        <v>143</v>
      </c>
    </row>
    <row r="6" spans="1:6">
      <c r="A6" s="42">
        <v>2</v>
      </c>
      <c r="B6" s="43" t="s">
        <v>144</v>
      </c>
      <c r="C6" s="43"/>
      <c r="D6" s="42">
        <v>40</v>
      </c>
      <c r="E6" s="112"/>
      <c r="F6" s="114"/>
    </row>
    <row r="7" spans="1:6">
      <c r="A7" s="41" t="s">
        <v>145</v>
      </c>
      <c r="B7" s="115" t="s">
        <v>146</v>
      </c>
      <c r="C7" s="116"/>
      <c r="D7" s="116"/>
      <c r="E7" s="116"/>
      <c r="F7" s="117"/>
    </row>
    <row r="8" spans="1:6">
      <c r="A8" s="42">
        <v>1</v>
      </c>
      <c r="B8" s="43" t="s">
        <v>147</v>
      </c>
      <c r="C8" s="43"/>
      <c r="D8" s="42">
        <v>1</v>
      </c>
      <c r="E8" s="118" t="s">
        <v>148</v>
      </c>
      <c r="F8" s="119" t="s">
        <v>143</v>
      </c>
    </row>
    <row r="9" spans="1:6">
      <c r="A9" s="42">
        <v>2</v>
      </c>
      <c r="B9" s="43" t="s">
        <v>149</v>
      </c>
      <c r="C9" s="43"/>
      <c r="D9" s="42">
        <v>1</v>
      </c>
      <c r="E9" s="118"/>
      <c r="F9" s="119"/>
    </row>
    <row r="10" spans="1:6">
      <c r="A10" s="42">
        <v>3</v>
      </c>
      <c r="B10" s="43" t="s">
        <v>150</v>
      </c>
      <c r="C10" s="43"/>
      <c r="D10" s="42">
        <v>3</v>
      </c>
      <c r="E10" s="118"/>
      <c r="F10" s="119"/>
    </row>
    <row r="11" spans="1:6">
      <c r="A11" s="41" t="s">
        <v>151</v>
      </c>
      <c r="B11" s="115" t="s">
        <v>152</v>
      </c>
      <c r="C11" s="116"/>
      <c r="D11" s="116"/>
      <c r="E11" s="116"/>
      <c r="F11" s="117"/>
    </row>
    <row r="12" spans="1:6">
      <c r="A12" s="42">
        <v>1</v>
      </c>
      <c r="B12" s="43" t="s">
        <v>153</v>
      </c>
      <c r="C12" s="43"/>
      <c r="D12" s="42">
        <v>1</v>
      </c>
      <c r="E12" s="118" t="s">
        <v>148</v>
      </c>
      <c r="F12" s="119" t="s">
        <v>143</v>
      </c>
    </row>
    <row r="13" spans="1:6">
      <c r="A13" s="42">
        <v>2</v>
      </c>
      <c r="B13" s="43" t="s">
        <v>154</v>
      </c>
      <c r="C13" s="43"/>
      <c r="D13" s="44" t="s">
        <v>155</v>
      </c>
      <c r="E13" s="118"/>
      <c r="F13" s="119"/>
    </row>
    <row r="14" spans="1:6">
      <c r="A14" s="42">
        <v>3</v>
      </c>
      <c r="B14" s="43" t="s">
        <v>156</v>
      </c>
      <c r="C14" s="43"/>
      <c r="D14" s="42">
        <v>1</v>
      </c>
      <c r="E14" s="118"/>
      <c r="F14" s="119"/>
    </row>
    <row r="15" spans="1:6">
      <c r="A15" s="42">
        <v>4</v>
      </c>
      <c r="B15" s="43" t="s">
        <v>157</v>
      </c>
      <c r="C15" s="43"/>
      <c r="D15" s="42">
        <v>1</v>
      </c>
      <c r="E15" s="118"/>
      <c r="F15" s="119"/>
    </row>
    <row r="16" spans="1:6">
      <c r="A16" s="42">
        <v>5</v>
      </c>
      <c r="B16" s="43" t="s">
        <v>158</v>
      </c>
      <c r="C16" s="43"/>
      <c r="D16" s="42">
        <v>1</v>
      </c>
      <c r="E16" s="118"/>
      <c r="F16" s="119"/>
    </row>
    <row r="17" spans="1:6">
      <c r="A17" s="42">
        <v>6</v>
      </c>
      <c r="B17" s="43" t="s">
        <v>159</v>
      </c>
      <c r="C17" s="43"/>
      <c r="D17" s="42">
        <v>4</v>
      </c>
      <c r="E17" s="118"/>
      <c r="F17" s="119"/>
    </row>
    <row r="18" spans="1:6">
      <c r="A18" s="42">
        <v>7</v>
      </c>
      <c r="B18" s="43" t="s">
        <v>160</v>
      </c>
      <c r="C18" s="43"/>
      <c r="D18" s="42">
        <v>2</v>
      </c>
      <c r="E18" s="118"/>
      <c r="F18" s="119"/>
    </row>
    <row r="19" spans="1:6">
      <c r="A19" s="42">
        <v>8</v>
      </c>
      <c r="B19" s="43" t="s">
        <v>161</v>
      </c>
      <c r="C19" s="43"/>
      <c r="D19" s="42">
        <v>1</v>
      </c>
      <c r="E19" s="118"/>
      <c r="F19" s="119"/>
    </row>
    <row r="20" spans="1:6">
      <c r="A20" s="41" t="s">
        <v>162</v>
      </c>
      <c r="B20" s="115" t="s">
        <v>163</v>
      </c>
      <c r="C20" s="116"/>
      <c r="D20" s="116"/>
      <c r="E20" s="116"/>
      <c r="F20" s="117"/>
    </row>
    <row r="21" spans="1:6">
      <c r="A21" s="42">
        <v>1</v>
      </c>
      <c r="B21" s="43" t="s">
        <v>164</v>
      </c>
      <c r="C21" s="43"/>
      <c r="D21" s="42">
        <v>3</v>
      </c>
      <c r="E21" s="118" t="s">
        <v>148</v>
      </c>
      <c r="F21" s="119" t="s">
        <v>143</v>
      </c>
    </row>
    <row r="22" spans="1:6">
      <c r="A22" s="42">
        <v>2</v>
      </c>
      <c r="B22" s="43" t="s">
        <v>165</v>
      </c>
      <c r="C22" s="43"/>
      <c r="D22" s="42">
        <v>3</v>
      </c>
      <c r="E22" s="118"/>
      <c r="F22" s="119"/>
    </row>
    <row r="23" spans="1:6">
      <c r="A23" s="42">
        <v>3</v>
      </c>
      <c r="B23" s="43" t="s">
        <v>166</v>
      </c>
      <c r="C23" s="43"/>
      <c r="D23" s="42">
        <v>1</v>
      </c>
      <c r="E23" s="118"/>
      <c r="F23" s="119"/>
    </row>
    <row r="24" spans="1:6">
      <c r="A24" s="42">
        <v>4</v>
      </c>
      <c r="B24" s="43" t="s">
        <v>167</v>
      </c>
      <c r="C24" s="43"/>
      <c r="D24" s="42">
        <v>1</v>
      </c>
      <c r="E24" s="118"/>
      <c r="F24" s="119"/>
    </row>
    <row r="25" spans="1:6">
      <c r="A25" s="42">
        <v>5</v>
      </c>
      <c r="B25" s="43" t="s">
        <v>168</v>
      </c>
      <c r="C25" s="43"/>
      <c r="D25" s="42">
        <v>1</v>
      </c>
      <c r="E25" s="118"/>
      <c r="F25" s="119"/>
    </row>
    <row r="26" spans="1:6">
      <c r="A26" s="42">
        <v>6</v>
      </c>
      <c r="B26" s="43" t="s">
        <v>169</v>
      </c>
      <c r="C26" s="43"/>
      <c r="D26" s="44" t="s">
        <v>155</v>
      </c>
      <c r="E26" s="118"/>
      <c r="F26" s="119"/>
    </row>
    <row r="27" spans="1:6">
      <c r="A27" s="42">
        <v>7</v>
      </c>
      <c r="B27" s="43" t="s">
        <v>170</v>
      </c>
      <c r="C27" s="43"/>
      <c r="D27" s="42">
        <v>1</v>
      </c>
      <c r="E27" s="118"/>
      <c r="F27" s="119"/>
    </row>
    <row r="28" spans="1:6">
      <c r="A28" s="42">
        <v>8</v>
      </c>
      <c r="B28" s="43" t="s">
        <v>171</v>
      </c>
      <c r="C28" s="43"/>
      <c r="D28" s="42">
        <v>1</v>
      </c>
      <c r="E28" s="118"/>
      <c r="F28" s="119"/>
    </row>
    <row r="29" spans="1:6">
      <c r="A29" s="42">
        <v>9</v>
      </c>
      <c r="B29" s="43" t="s">
        <v>172</v>
      </c>
      <c r="C29" s="43"/>
      <c r="D29" s="42">
        <v>1</v>
      </c>
      <c r="E29" s="118"/>
      <c r="F29" s="119"/>
    </row>
    <row r="30" spans="1:6">
      <c r="A30" s="42">
        <v>10</v>
      </c>
      <c r="B30" s="43" t="s">
        <v>173</v>
      </c>
      <c r="C30" s="43"/>
      <c r="D30" s="42">
        <v>1</v>
      </c>
      <c r="E30" s="118"/>
      <c r="F30" s="119"/>
    </row>
    <row r="31" spans="1:6">
      <c r="A31" s="42">
        <v>11</v>
      </c>
      <c r="B31" s="43" t="s">
        <v>174</v>
      </c>
      <c r="C31" s="43"/>
      <c r="D31" s="42">
        <v>1</v>
      </c>
      <c r="E31" s="118"/>
      <c r="F31" s="119"/>
    </row>
    <row r="32" spans="1:6">
      <c r="A32" s="42">
        <v>12</v>
      </c>
      <c r="B32" s="43" t="s">
        <v>175</v>
      </c>
      <c r="C32" s="43"/>
      <c r="D32" s="42">
        <v>1</v>
      </c>
      <c r="E32" s="118"/>
      <c r="F32" s="119"/>
    </row>
    <row r="33" spans="1:6">
      <c r="A33" s="42">
        <v>13</v>
      </c>
      <c r="B33" s="43" t="s">
        <v>176</v>
      </c>
      <c r="C33" s="43"/>
      <c r="D33" s="42">
        <v>1</v>
      </c>
      <c r="E33" s="118"/>
      <c r="F33" s="119"/>
    </row>
    <row r="34" spans="1:6">
      <c r="A34" s="42">
        <v>14</v>
      </c>
      <c r="B34" s="43" t="s">
        <v>177</v>
      </c>
      <c r="C34" s="43"/>
      <c r="D34" s="42">
        <v>1</v>
      </c>
      <c r="E34" s="118"/>
      <c r="F34" s="119"/>
    </row>
    <row r="35" spans="1:6">
      <c r="A35" s="42">
        <v>15</v>
      </c>
      <c r="B35" s="43" t="s">
        <v>178</v>
      </c>
      <c r="C35" s="43"/>
      <c r="D35" s="42">
        <v>1</v>
      </c>
      <c r="E35" s="118"/>
      <c r="F35" s="119"/>
    </row>
    <row r="36" spans="1:6">
      <c r="A36" s="42">
        <v>16</v>
      </c>
      <c r="B36" s="43" t="s">
        <v>179</v>
      </c>
      <c r="C36" s="43"/>
      <c r="D36" s="42">
        <v>1</v>
      </c>
      <c r="E36" s="118"/>
      <c r="F36" s="119"/>
    </row>
    <row r="37" spans="1:6">
      <c r="A37" s="42">
        <v>17</v>
      </c>
      <c r="B37" s="43" t="s">
        <v>180</v>
      </c>
      <c r="C37" s="43"/>
      <c r="D37" s="42">
        <v>1</v>
      </c>
      <c r="E37" s="118"/>
      <c r="F37" s="119"/>
    </row>
    <row r="38" spans="1:6">
      <c r="A38" s="42">
        <v>18</v>
      </c>
      <c r="B38" s="43" t="s">
        <v>181</v>
      </c>
      <c r="C38" s="43"/>
      <c r="D38" s="42">
        <v>1</v>
      </c>
      <c r="E38" s="118"/>
      <c r="F38" s="119"/>
    </row>
    <row r="39" spans="1:6">
      <c r="A39" s="42">
        <v>19</v>
      </c>
      <c r="B39" s="43" t="s">
        <v>182</v>
      </c>
      <c r="C39" s="43"/>
      <c r="D39" s="42">
        <v>1</v>
      </c>
      <c r="E39" s="118"/>
      <c r="F39" s="119"/>
    </row>
    <row r="40" spans="1:6">
      <c r="A40" s="42">
        <v>20</v>
      </c>
      <c r="B40" s="43" t="s">
        <v>183</v>
      </c>
      <c r="C40" s="43"/>
      <c r="D40" s="42">
        <v>1</v>
      </c>
      <c r="E40" s="118"/>
      <c r="F40" s="119"/>
    </row>
    <row r="41" spans="1:6">
      <c r="A41" s="42">
        <v>21</v>
      </c>
      <c r="B41" s="43" t="s">
        <v>184</v>
      </c>
      <c r="C41" s="43"/>
      <c r="D41" s="42">
        <v>1</v>
      </c>
      <c r="E41" s="118"/>
      <c r="F41" s="119"/>
    </row>
    <row r="42" spans="1:6">
      <c r="A42" s="42">
        <v>22</v>
      </c>
      <c r="B42" s="45" t="s">
        <v>185</v>
      </c>
      <c r="C42" s="45"/>
      <c r="D42" s="42">
        <v>1</v>
      </c>
      <c r="E42" s="46"/>
      <c r="F42" s="119"/>
    </row>
    <row r="43" spans="1:6">
      <c r="A43" s="47" t="s">
        <v>186</v>
      </c>
      <c r="B43" s="120" t="s">
        <v>187</v>
      </c>
      <c r="C43" s="121"/>
      <c r="D43" s="121"/>
      <c r="E43" s="121"/>
      <c r="F43" s="122"/>
    </row>
    <row r="44" spans="1:6">
      <c r="A44" s="42">
        <v>1</v>
      </c>
      <c r="B44" s="45" t="s">
        <v>188</v>
      </c>
      <c r="C44" s="45"/>
      <c r="D44" s="42">
        <v>1</v>
      </c>
      <c r="E44" s="123" t="s">
        <v>148</v>
      </c>
      <c r="F44" s="119" t="s">
        <v>143</v>
      </c>
    </row>
    <row r="45" spans="1:6">
      <c r="A45" s="42">
        <v>2</v>
      </c>
      <c r="B45" s="45" t="s">
        <v>189</v>
      </c>
      <c r="C45" s="45"/>
      <c r="D45" s="42">
        <v>1</v>
      </c>
      <c r="E45" s="123"/>
      <c r="F45" s="119"/>
    </row>
    <row r="46" spans="1:6">
      <c r="A46" s="42">
        <v>3</v>
      </c>
      <c r="B46" s="45" t="s">
        <v>190</v>
      </c>
      <c r="C46" s="45"/>
      <c r="D46" s="42">
        <v>1</v>
      </c>
      <c r="E46" s="123"/>
      <c r="F46" s="119"/>
    </row>
    <row r="47" spans="1:6">
      <c r="A47" s="42">
        <v>4</v>
      </c>
      <c r="B47" s="45" t="s">
        <v>191</v>
      </c>
      <c r="C47" s="45"/>
      <c r="D47" s="42">
        <v>1</v>
      </c>
      <c r="E47" s="123"/>
      <c r="F47" s="119"/>
    </row>
    <row r="48" spans="1:6">
      <c r="A48" s="42">
        <v>5</v>
      </c>
      <c r="B48" s="45" t="s">
        <v>192</v>
      </c>
      <c r="C48" s="45"/>
      <c r="D48" s="42">
        <v>1</v>
      </c>
      <c r="E48" s="123"/>
      <c r="F48" s="119"/>
    </row>
    <row r="49" spans="1:6">
      <c r="A49" s="42">
        <v>6</v>
      </c>
      <c r="B49" s="45" t="s">
        <v>193</v>
      </c>
      <c r="C49" s="45"/>
      <c r="D49" s="42">
        <v>1</v>
      </c>
      <c r="E49" s="123"/>
      <c r="F49" s="119"/>
    </row>
    <row r="50" spans="1:6">
      <c r="A50" s="42">
        <v>7</v>
      </c>
      <c r="B50" s="45" t="s">
        <v>194</v>
      </c>
      <c r="C50" s="45"/>
      <c r="D50" s="42">
        <v>1</v>
      </c>
      <c r="E50" s="123"/>
      <c r="F50" s="119"/>
    </row>
    <row r="51" spans="1:6">
      <c r="A51" s="42">
        <v>8</v>
      </c>
      <c r="B51" s="45" t="s">
        <v>195</v>
      </c>
      <c r="C51" s="45"/>
      <c r="D51" s="42">
        <v>1</v>
      </c>
      <c r="E51" s="123"/>
      <c r="F51" s="119"/>
    </row>
    <row r="52" spans="1:6">
      <c r="A52" s="42">
        <v>9</v>
      </c>
      <c r="B52" s="45" t="s">
        <v>196</v>
      </c>
      <c r="C52" s="45"/>
      <c r="D52" s="42">
        <v>2</v>
      </c>
      <c r="E52" s="123"/>
      <c r="F52" s="119"/>
    </row>
    <row r="53" spans="1:6">
      <c r="A53" s="42">
        <v>10</v>
      </c>
      <c r="B53" s="45" t="s">
        <v>197</v>
      </c>
      <c r="C53" s="45"/>
      <c r="D53" s="48" t="s">
        <v>155</v>
      </c>
      <c r="E53" s="123"/>
      <c r="F53" s="119"/>
    </row>
    <row r="54" spans="1:6">
      <c r="A54" s="47" t="s">
        <v>198</v>
      </c>
      <c r="B54" s="120" t="s">
        <v>199</v>
      </c>
      <c r="C54" s="121"/>
      <c r="D54" s="121"/>
      <c r="E54" s="121"/>
      <c r="F54" s="122"/>
    </row>
    <row r="55" spans="1:6">
      <c r="A55" s="42">
        <v>1</v>
      </c>
      <c r="B55" s="45" t="s">
        <v>200</v>
      </c>
      <c r="C55" s="45"/>
      <c r="D55" s="42">
        <v>1</v>
      </c>
      <c r="E55" s="123" t="s">
        <v>148</v>
      </c>
      <c r="F55" s="119" t="s">
        <v>143</v>
      </c>
    </row>
    <row r="56" spans="1:6">
      <c r="A56" s="42">
        <v>2</v>
      </c>
      <c r="B56" s="45" t="s">
        <v>201</v>
      </c>
      <c r="C56" s="45"/>
      <c r="D56" s="42">
        <v>1</v>
      </c>
      <c r="E56" s="123"/>
      <c r="F56" s="119"/>
    </row>
    <row r="57" spans="1:6">
      <c r="A57" s="42">
        <v>3</v>
      </c>
      <c r="B57" s="45" t="s">
        <v>202</v>
      </c>
      <c r="C57" s="45"/>
      <c r="D57" s="42">
        <v>1</v>
      </c>
      <c r="E57" s="123"/>
      <c r="F57" s="119"/>
    </row>
    <row r="58" spans="1:6">
      <c r="A58" s="42">
        <v>4</v>
      </c>
      <c r="B58" s="45" t="s">
        <v>203</v>
      </c>
      <c r="C58" s="45"/>
      <c r="D58" s="48" t="s">
        <v>155</v>
      </c>
      <c r="E58" s="123"/>
      <c r="F58" s="119"/>
    </row>
    <row r="59" spans="1:6">
      <c r="A59" s="42">
        <v>5</v>
      </c>
      <c r="B59" s="45" t="s">
        <v>204</v>
      </c>
      <c r="C59" s="45"/>
      <c r="D59" s="42">
        <v>1</v>
      </c>
      <c r="E59" s="123"/>
      <c r="F59" s="119"/>
    </row>
    <row r="60" spans="1:6">
      <c r="A60" s="42">
        <v>6</v>
      </c>
      <c r="B60" s="45" t="s">
        <v>205</v>
      </c>
      <c r="C60" s="45"/>
      <c r="D60" s="42">
        <v>1</v>
      </c>
      <c r="E60" s="123"/>
      <c r="F60" s="119"/>
    </row>
    <row r="61" spans="1:6">
      <c r="A61" s="42">
        <v>7</v>
      </c>
      <c r="B61" s="45" t="s">
        <v>206</v>
      </c>
      <c r="C61" s="45"/>
      <c r="D61" s="42">
        <v>1</v>
      </c>
      <c r="E61" s="123"/>
      <c r="F61" s="119"/>
    </row>
    <row r="62" spans="1:6">
      <c r="A62" s="42">
        <v>8</v>
      </c>
      <c r="B62" s="45" t="s">
        <v>207</v>
      </c>
      <c r="C62" s="45"/>
      <c r="D62" s="42">
        <v>1</v>
      </c>
      <c r="E62" s="123"/>
      <c r="F62" s="119"/>
    </row>
    <row r="63" spans="1:6">
      <c r="A63" s="42">
        <v>9</v>
      </c>
      <c r="B63" s="45" t="s">
        <v>208</v>
      </c>
      <c r="C63" s="45"/>
      <c r="D63" s="42">
        <v>1</v>
      </c>
      <c r="E63" s="123"/>
      <c r="F63" s="119"/>
    </row>
    <row r="64" spans="1:6">
      <c r="A64" s="42">
        <v>10</v>
      </c>
      <c r="B64" s="45" t="s">
        <v>209</v>
      </c>
      <c r="C64" s="45"/>
      <c r="D64" s="42">
        <v>1</v>
      </c>
      <c r="E64" s="123"/>
      <c r="F64" s="119"/>
    </row>
    <row r="65" spans="1:6">
      <c r="A65" s="47" t="s">
        <v>210</v>
      </c>
      <c r="B65" s="120" t="s">
        <v>211</v>
      </c>
      <c r="C65" s="121"/>
      <c r="D65" s="121"/>
      <c r="E65" s="121"/>
      <c r="F65" s="122"/>
    </row>
    <row r="66" spans="1:6">
      <c r="A66" s="42">
        <v>1</v>
      </c>
      <c r="B66" s="45" t="s">
        <v>212</v>
      </c>
      <c r="C66" s="45"/>
      <c r="D66" s="42">
        <v>1</v>
      </c>
      <c r="E66" s="123" t="s">
        <v>148</v>
      </c>
      <c r="F66" s="119" t="s">
        <v>143</v>
      </c>
    </row>
    <row r="67" spans="1:6">
      <c r="A67" s="42">
        <v>2</v>
      </c>
      <c r="B67" s="45" t="s">
        <v>213</v>
      </c>
      <c r="C67" s="45"/>
      <c r="D67" s="42">
        <v>2</v>
      </c>
      <c r="E67" s="123"/>
      <c r="F67" s="119"/>
    </row>
    <row r="68" spans="1:6">
      <c r="A68" s="42">
        <v>3</v>
      </c>
      <c r="B68" s="45" t="s">
        <v>214</v>
      </c>
      <c r="C68" s="45"/>
      <c r="D68" s="42">
        <v>1</v>
      </c>
      <c r="E68" s="123"/>
      <c r="F68" s="119"/>
    </row>
    <row r="69" spans="1:6">
      <c r="A69" s="42">
        <v>4</v>
      </c>
      <c r="B69" s="45" t="s">
        <v>215</v>
      </c>
      <c r="C69" s="45"/>
      <c r="D69" s="42">
        <v>1</v>
      </c>
      <c r="E69" s="123"/>
      <c r="F69" s="119"/>
    </row>
    <row r="70" spans="1:6">
      <c r="A70" s="42">
        <v>5</v>
      </c>
      <c r="B70" s="45" t="s">
        <v>216</v>
      </c>
      <c r="C70" s="45"/>
      <c r="D70" s="42">
        <v>1</v>
      </c>
      <c r="E70" s="123"/>
      <c r="F70" s="119"/>
    </row>
    <row r="71" spans="1:6">
      <c r="A71" s="47" t="s">
        <v>3</v>
      </c>
      <c r="B71" s="124" t="s">
        <v>217</v>
      </c>
      <c r="C71" s="125"/>
      <c r="D71" s="125"/>
      <c r="E71" s="125"/>
      <c r="F71" s="126"/>
    </row>
    <row r="72" spans="1:6">
      <c r="A72" s="42">
        <v>1</v>
      </c>
      <c r="B72" s="45" t="s">
        <v>218</v>
      </c>
      <c r="C72" s="45"/>
      <c r="D72" s="42">
        <v>2</v>
      </c>
      <c r="E72" s="123" t="s">
        <v>148</v>
      </c>
      <c r="F72" s="119" t="s">
        <v>143</v>
      </c>
    </row>
    <row r="73" spans="1:6">
      <c r="A73" s="42">
        <v>2</v>
      </c>
      <c r="B73" s="45" t="s">
        <v>219</v>
      </c>
      <c r="C73" s="45"/>
      <c r="D73" s="42">
        <v>1</v>
      </c>
      <c r="E73" s="123"/>
      <c r="F73" s="119"/>
    </row>
    <row r="74" spans="1:6">
      <c r="A74" s="42">
        <v>3</v>
      </c>
      <c r="B74" s="45" t="s">
        <v>220</v>
      </c>
      <c r="C74" s="45"/>
      <c r="D74" s="42">
        <v>1</v>
      </c>
      <c r="E74" s="123"/>
      <c r="F74" s="119"/>
    </row>
    <row r="75" spans="1:6">
      <c r="A75" s="42">
        <v>4</v>
      </c>
      <c r="B75" s="45" t="s">
        <v>221</v>
      </c>
      <c r="C75" s="45"/>
      <c r="D75" s="42">
        <v>3</v>
      </c>
      <c r="E75" s="123"/>
      <c r="F75" s="119"/>
    </row>
    <row r="76" spans="1:6">
      <c r="A76" s="42">
        <v>5</v>
      </c>
      <c r="B76" s="45" t="s">
        <v>222</v>
      </c>
      <c r="C76" s="45"/>
      <c r="D76" s="42">
        <v>1</v>
      </c>
      <c r="E76" s="123"/>
      <c r="F76" s="119"/>
    </row>
    <row r="77" spans="1:6">
      <c r="A77" s="42">
        <v>6</v>
      </c>
      <c r="B77" s="45" t="s">
        <v>223</v>
      </c>
      <c r="C77" s="45"/>
      <c r="D77" s="42">
        <v>1</v>
      </c>
      <c r="E77" s="123"/>
      <c r="F77" s="119"/>
    </row>
    <row r="78" spans="1:6">
      <c r="A78" s="42">
        <v>7</v>
      </c>
      <c r="B78" s="45" t="s">
        <v>224</v>
      </c>
      <c r="C78" s="45"/>
      <c r="D78" s="42">
        <v>40</v>
      </c>
      <c r="E78" s="123"/>
      <c r="F78" s="119"/>
    </row>
    <row r="79" spans="1:6">
      <c r="A79" s="42">
        <v>8</v>
      </c>
      <c r="B79" s="45" t="s">
        <v>225</v>
      </c>
      <c r="C79" s="45"/>
      <c r="D79" s="42">
        <v>1</v>
      </c>
      <c r="E79" s="123"/>
      <c r="F79" s="119"/>
    </row>
    <row r="80" spans="1:6">
      <c r="A80" s="42">
        <v>9</v>
      </c>
      <c r="B80" s="45" t="s">
        <v>226</v>
      </c>
      <c r="C80" s="45"/>
      <c r="D80" s="42">
        <v>1</v>
      </c>
      <c r="E80" s="123"/>
      <c r="F80" s="119"/>
    </row>
    <row r="81" spans="1:6">
      <c r="A81" s="42">
        <v>10</v>
      </c>
      <c r="B81" s="45" t="s">
        <v>227</v>
      </c>
      <c r="C81" s="45"/>
      <c r="D81" s="42">
        <v>1</v>
      </c>
      <c r="E81" s="123"/>
      <c r="F81" s="119"/>
    </row>
    <row r="82" spans="1:6">
      <c r="A82" s="42">
        <v>11</v>
      </c>
      <c r="B82" s="45" t="s">
        <v>228</v>
      </c>
      <c r="C82" s="45"/>
      <c r="D82" s="42">
        <v>1</v>
      </c>
      <c r="E82" s="123"/>
      <c r="F82" s="119"/>
    </row>
    <row r="83" spans="1:6">
      <c r="A83" s="42">
        <v>12</v>
      </c>
      <c r="B83" s="45" t="s">
        <v>229</v>
      </c>
      <c r="C83" s="45"/>
      <c r="D83" s="42">
        <v>1</v>
      </c>
      <c r="E83" s="123"/>
      <c r="F83" s="119"/>
    </row>
    <row r="84" spans="1:6">
      <c r="A84" s="42">
        <v>13</v>
      </c>
      <c r="B84" s="45" t="s">
        <v>230</v>
      </c>
      <c r="C84" s="45"/>
      <c r="D84" s="42">
        <v>3</v>
      </c>
      <c r="E84" s="123"/>
      <c r="F84" s="119"/>
    </row>
    <row r="85" spans="1:6">
      <c r="A85" s="42">
        <v>14</v>
      </c>
      <c r="B85" s="45" t="s">
        <v>231</v>
      </c>
      <c r="C85" s="45"/>
      <c r="D85" s="42">
        <v>2</v>
      </c>
      <c r="E85" s="127"/>
      <c r="F85" s="119" t="s">
        <v>143</v>
      </c>
    </row>
    <row r="86" spans="1:6">
      <c r="A86" s="42">
        <v>15</v>
      </c>
      <c r="B86" s="45" t="s">
        <v>232</v>
      </c>
      <c r="C86" s="45"/>
      <c r="D86" s="42">
        <v>1</v>
      </c>
      <c r="E86" s="127"/>
      <c r="F86" s="119"/>
    </row>
    <row r="87" spans="1:6">
      <c r="A87" s="42">
        <v>16</v>
      </c>
      <c r="B87" s="45" t="s">
        <v>233</v>
      </c>
      <c r="C87" s="45"/>
      <c r="D87" s="42">
        <v>1</v>
      </c>
      <c r="E87" s="127"/>
      <c r="F87" s="119"/>
    </row>
    <row r="88" spans="1:6">
      <c r="A88" s="42">
        <v>17</v>
      </c>
      <c r="B88" s="45" t="s">
        <v>234</v>
      </c>
      <c r="C88" s="45"/>
      <c r="D88" s="42">
        <v>2</v>
      </c>
      <c r="E88" s="127"/>
      <c r="F88" s="119"/>
    </row>
    <row r="89" spans="1:6">
      <c r="A89" s="42">
        <v>18</v>
      </c>
      <c r="B89" s="45" t="s">
        <v>235</v>
      </c>
      <c r="C89" s="45"/>
      <c r="D89" s="42">
        <v>1</v>
      </c>
      <c r="E89" s="127"/>
      <c r="F89" s="119"/>
    </row>
    <row r="90" spans="1:6">
      <c r="A90" s="42">
        <v>19</v>
      </c>
      <c r="B90" s="45" t="s">
        <v>236</v>
      </c>
      <c r="C90" s="45"/>
      <c r="D90" s="42">
        <v>1</v>
      </c>
      <c r="E90" s="127"/>
      <c r="F90" s="119"/>
    </row>
    <row r="91" spans="1:6">
      <c r="A91" s="42">
        <v>20</v>
      </c>
      <c r="B91" s="45" t="s">
        <v>237</v>
      </c>
      <c r="C91" s="45"/>
      <c r="D91" s="42">
        <v>1</v>
      </c>
      <c r="E91" s="127"/>
      <c r="F91" s="119"/>
    </row>
    <row r="92" spans="1:6">
      <c r="A92" s="42">
        <v>21</v>
      </c>
      <c r="B92" s="45" t="s">
        <v>238</v>
      </c>
      <c r="C92" s="45"/>
      <c r="D92" s="42">
        <v>1</v>
      </c>
      <c r="E92" s="127"/>
      <c r="F92" s="119"/>
    </row>
    <row r="93" spans="1:6">
      <c r="A93" s="42">
        <v>22</v>
      </c>
      <c r="B93" s="45" t="s">
        <v>239</v>
      </c>
      <c r="C93" s="45"/>
      <c r="D93" s="42">
        <v>1</v>
      </c>
      <c r="E93" s="127"/>
      <c r="F93" s="119"/>
    </row>
    <row r="94" spans="1:6">
      <c r="A94" s="42">
        <v>23</v>
      </c>
      <c r="B94" s="45" t="s">
        <v>240</v>
      </c>
      <c r="C94" s="45"/>
      <c r="D94" s="42">
        <v>1</v>
      </c>
      <c r="E94" s="127"/>
      <c r="F94" s="119"/>
    </row>
    <row r="95" spans="1:6">
      <c r="A95" s="47" t="s">
        <v>241</v>
      </c>
      <c r="B95" s="120" t="s">
        <v>242</v>
      </c>
      <c r="C95" s="121"/>
      <c r="D95" s="121"/>
      <c r="E95" s="121"/>
      <c r="F95" s="122"/>
    </row>
    <row r="96" spans="1:6">
      <c r="A96" s="42">
        <v>1</v>
      </c>
      <c r="B96" s="45" t="s">
        <v>220</v>
      </c>
      <c r="C96" s="45"/>
      <c r="D96" s="42">
        <v>1</v>
      </c>
      <c r="E96" s="123" t="s">
        <v>148</v>
      </c>
      <c r="F96" s="119" t="s">
        <v>143</v>
      </c>
    </row>
    <row r="97" spans="1:6">
      <c r="A97" s="42">
        <v>2</v>
      </c>
      <c r="B97" s="45" t="s">
        <v>243</v>
      </c>
      <c r="C97" s="45"/>
      <c r="D97" s="42">
        <v>2</v>
      </c>
      <c r="E97" s="123"/>
      <c r="F97" s="119"/>
    </row>
    <row r="98" spans="1:6">
      <c r="A98" s="42">
        <v>3</v>
      </c>
      <c r="B98" s="45" t="s">
        <v>244</v>
      </c>
      <c r="C98" s="45"/>
      <c r="D98" s="42">
        <v>1</v>
      </c>
      <c r="E98" s="123"/>
      <c r="F98" s="119"/>
    </row>
    <row r="99" spans="1:6">
      <c r="A99" s="42">
        <v>4</v>
      </c>
      <c r="B99" s="45" t="s">
        <v>245</v>
      </c>
      <c r="C99" s="45"/>
      <c r="D99" s="42">
        <v>1</v>
      </c>
      <c r="E99" s="123"/>
      <c r="F99" s="119"/>
    </row>
    <row r="100" spans="1:6">
      <c r="A100" s="42">
        <v>5</v>
      </c>
      <c r="B100" s="45" t="s">
        <v>246</v>
      </c>
      <c r="C100" s="45"/>
      <c r="D100" s="42">
        <v>1</v>
      </c>
      <c r="E100" s="123"/>
      <c r="F100" s="119"/>
    </row>
    <row r="101" spans="1:6">
      <c r="A101" s="42">
        <v>6</v>
      </c>
      <c r="B101" s="45" t="s">
        <v>247</v>
      </c>
      <c r="C101" s="45"/>
      <c r="D101" s="42">
        <v>10</v>
      </c>
      <c r="E101" s="46"/>
      <c r="F101" s="119"/>
    </row>
    <row r="105" spans="1:6">
      <c r="B105" t="s">
        <v>248</v>
      </c>
      <c r="C105"/>
    </row>
    <row r="107" spans="1:6">
      <c r="A107" s="10" t="s">
        <v>136</v>
      </c>
      <c r="B107" s="10" t="s">
        <v>249</v>
      </c>
      <c r="C107" s="10"/>
      <c r="D107" s="10" t="s">
        <v>9</v>
      </c>
      <c r="E107" s="10" t="s">
        <v>250</v>
      </c>
      <c r="F107" s="10" t="s">
        <v>15</v>
      </c>
    </row>
    <row r="108" spans="1:6">
      <c r="A108" s="47" t="s">
        <v>241</v>
      </c>
      <c r="B108" s="120" t="s">
        <v>251</v>
      </c>
      <c r="C108" s="121"/>
      <c r="D108" s="121"/>
      <c r="E108" s="121"/>
      <c r="F108" s="122"/>
    </row>
    <row r="109" spans="1:6">
      <c r="A109" s="42">
        <v>1</v>
      </c>
      <c r="B109" s="45" t="s">
        <v>252</v>
      </c>
      <c r="C109" s="45"/>
      <c r="D109" s="48" t="s">
        <v>253</v>
      </c>
      <c r="E109" s="128" t="s">
        <v>254</v>
      </c>
      <c r="F109" s="113" t="s">
        <v>143</v>
      </c>
    </row>
    <row r="110" spans="1:6">
      <c r="A110" s="42">
        <v>2</v>
      </c>
      <c r="B110" s="45" t="s">
        <v>255</v>
      </c>
      <c r="C110" s="45"/>
      <c r="D110" s="48" t="s">
        <v>253</v>
      </c>
      <c r="E110" s="128"/>
      <c r="F110" s="114"/>
    </row>
    <row r="111" spans="1:6">
      <c r="A111" s="47" t="s">
        <v>256</v>
      </c>
      <c r="B111" s="120" t="s">
        <v>257</v>
      </c>
      <c r="C111" s="121"/>
      <c r="D111" s="121"/>
      <c r="E111" s="121"/>
      <c r="F111" s="122"/>
    </row>
    <row r="112" spans="1:6">
      <c r="A112" s="42">
        <v>1</v>
      </c>
      <c r="B112" s="45" t="s">
        <v>258</v>
      </c>
      <c r="C112" s="45"/>
      <c r="D112" s="42">
        <v>1</v>
      </c>
      <c r="E112" s="129" t="s">
        <v>254</v>
      </c>
      <c r="F112" s="113" t="s">
        <v>143</v>
      </c>
    </row>
    <row r="113" spans="1:6">
      <c r="A113" s="42">
        <v>2</v>
      </c>
      <c r="B113" s="45" t="s">
        <v>259</v>
      </c>
      <c r="C113" s="45"/>
      <c r="D113" s="42">
        <v>2</v>
      </c>
      <c r="E113" s="129"/>
      <c r="F113" s="130"/>
    </row>
    <row r="114" spans="1:6">
      <c r="A114" s="42">
        <v>3</v>
      </c>
      <c r="B114" s="45" t="s">
        <v>260</v>
      </c>
      <c r="C114" s="45"/>
      <c r="D114" s="42">
        <v>2</v>
      </c>
      <c r="E114" s="129"/>
      <c r="F114" s="130"/>
    </row>
    <row r="115" spans="1:6">
      <c r="A115" s="42">
        <v>4</v>
      </c>
      <c r="B115" s="45" t="s">
        <v>261</v>
      </c>
      <c r="C115" s="45"/>
      <c r="D115" s="42">
        <v>1</v>
      </c>
      <c r="E115" s="129"/>
      <c r="F115" s="130"/>
    </row>
    <row r="116" spans="1:6">
      <c r="A116" s="42">
        <v>5</v>
      </c>
      <c r="B116" s="45" t="s">
        <v>262</v>
      </c>
      <c r="C116" s="45"/>
      <c r="D116" s="42">
        <v>1</v>
      </c>
      <c r="E116" s="129"/>
      <c r="F116" s="130"/>
    </row>
    <row r="117" spans="1:6">
      <c r="A117" s="42">
        <v>6</v>
      </c>
      <c r="B117" s="45" t="s">
        <v>263</v>
      </c>
      <c r="C117" s="45"/>
      <c r="D117" s="42">
        <v>2</v>
      </c>
      <c r="E117" s="129"/>
      <c r="F117" s="130"/>
    </row>
    <row r="118" spans="1:6">
      <c r="A118" s="42">
        <v>7</v>
      </c>
      <c r="B118" s="45" t="s">
        <v>264</v>
      </c>
      <c r="C118" s="45"/>
      <c r="D118" s="42">
        <v>2</v>
      </c>
      <c r="E118" s="129"/>
      <c r="F118" s="130"/>
    </row>
    <row r="119" spans="1:6">
      <c r="A119" s="42">
        <v>8</v>
      </c>
      <c r="B119" s="45" t="s">
        <v>265</v>
      </c>
      <c r="C119" s="45"/>
      <c r="D119" s="42">
        <v>2</v>
      </c>
      <c r="E119" s="129"/>
      <c r="F119" s="130"/>
    </row>
    <row r="120" spans="1:6">
      <c r="A120" s="42">
        <v>9</v>
      </c>
      <c r="B120" s="45" t="s">
        <v>266</v>
      </c>
      <c r="C120" s="45"/>
      <c r="D120" s="42">
        <v>2</v>
      </c>
      <c r="E120" s="129"/>
      <c r="F120" s="130"/>
    </row>
    <row r="121" spans="1:6">
      <c r="A121" s="42">
        <v>10</v>
      </c>
      <c r="B121" s="45" t="s">
        <v>267</v>
      </c>
      <c r="C121" s="45"/>
      <c r="D121" s="42">
        <v>2</v>
      </c>
      <c r="E121" s="129"/>
      <c r="F121" s="130"/>
    </row>
    <row r="122" spans="1:6">
      <c r="A122" s="42">
        <v>11</v>
      </c>
      <c r="B122" s="45" t="s">
        <v>268</v>
      </c>
      <c r="C122" s="45"/>
      <c r="D122" s="42">
        <v>1</v>
      </c>
      <c r="E122" s="129"/>
      <c r="F122" s="130"/>
    </row>
    <row r="123" spans="1:6">
      <c r="A123" s="42">
        <v>12</v>
      </c>
      <c r="B123" s="45" t="s">
        <v>269</v>
      </c>
      <c r="C123" s="45"/>
      <c r="D123" s="42">
        <v>2</v>
      </c>
      <c r="E123" s="129"/>
      <c r="F123" s="114"/>
    </row>
    <row r="124" spans="1:6">
      <c r="A124" s="47" t="s">
        <v>270</v>
      </c>
      <c r="B124" s="120" t="s">
        <v>271</v>
      </c>
      <c r="C124" s="121"/>
      <c r="D124" s="121"/>
      <c r="E124" s="121"/>
      <c r="F124" s="122"/>
    </row>
    <row r="125" spans="1:6">
      <c r="A125" s="42">
        <v>1</v>
      </c>
      <c r="B125" s="45" t="s">
        <v>272</v>
      </c>
      <c r="C125" s="45"/>
      <c r="D125" s="42">
        <v>1</v>
      </c>
      <c r="E125" s="129" t="s">
        <v>254</v>
      </c>
      <c r="F125" s="113" t="s">
        <v>143</v>
      </c>
    </row>
    <row r="126" spans="1:6">
      <c r="A126" s="42">
        <v>2</v>
      </c>
      <c r="B126" s="45" t="s">
        <v>273</v>
      </c>
      <c r="C126" s="45"/>
      <c r="D126" s="42">
        <v>1</v>
      </c>
      <c r="E126" s="129"/>
      <c r="F126" s="130"/>
    </row>
    <row r="127" spans="1:6">
      <c r="A127" s="42">
        <v>3</v>
      </c>
      <c r="B127" s="45" t="s">
        <v>274</v>
      </c>
      <c r="C127" s="45"/>
      <c r="D127" s="42">
        <v>1</v>
      </c>
      <c r="E127" s="129"/>
      <c r="F127" s="130"/>
    </row>
    <row r="128" spans="1:6">
      <c r="A128" s="42">
        <v>4</v>
      </c>
      <c r="B128" s="45" t="s">
        <v>275</v>
      </c>
      <c r="C128" s="45"/>
      <c r="D128" s="42">
        <v>1</v>
      </c>
      <c r="E128" s="129"/>
      <c r="F128" s="130"/>
    </row>
    <row r="129" spans="1:7">
      <c r="A129" s="42">
        <v>5</v>
      </c>
      <c r="B129" s="45" t="s">
        <v>276</v>
      </c>
      <c r="C129" s="45"/>
      <c r="D129" s="42">
        <v>1</v>
      </c>
      <c r="E129" s="129"/>
      <c r="F129" s="130"/>
    </row>
    <row r="130" spans="1:7">
      <c r="A130" s="42">
        <v>6</v>
      </c>
      <c r="B130" s="45" t="s">
        <v>277</v>
      </c>
      <c r="C130" s="45"/>
      <c r="D130" s="42">
        <v>1</v>
      </c>
      <c r="E130" s="129"/>
      <c r="F130" s="114"/>
    </row>
    <row r="131" spans="1:7">
      <c r="A131" s="47" t="s">
        <v>278</v>
      </c>
      <c r="B131" s="120" t="s">
        <v>279</v>
      </c>
      <c r="C131" s="121"/>
      <c r="D131" s="121"/>
      <c r="E131" s="121"/>
      <c r="F131" s="122"/>
    </row>
    <row r="132" spans="1:7">
      <c r="A132" s="42">
        <v>1</v>
      </c>
      <c r="B132" s="45" t="s">
        <v>280</v>
      </c>
      <c r="C132" s="45"/>
      <c r="D132" s="49">
        <v>1</v>
      </c>
      <c r="E132" s="129" t="s">
        <v>254</v>
      </c>
      <c r="F132" s="113" t="s">
        <v>143</v>
      </c>
      <c r="G132" s="50"/>
    </row>
    <row r="133" spans="1:7">
      <c r="A133" s="42">
        <v>2</v>
      </c>
      <c r="B133" s="45" t="s">
        <v>281</v>
      </c>
      <c r="C133" s="45"/>
      <c r="D133" s="49">
        <v>2</v>
      </c>
      <c r="E133" s="129"/>
      <c r="F133" s="130"/>
      <c r="G133" s="50"/>
    </row>
    <row r="134" spans="1:7">
      <c r="A134" s="42">
        <v>3</v>
      </c>
      <c r="B134" s="45" t="s">
        <v>282</v>
      </c>
      <c r="C134" s="45"/>
      <c r="D134" s="49">
        <v>2</v>
      </c>
      <c r="E134" s="129"/>
      <c r="F134" s="130"/>
      <c r="G134" s="50"/>
    </row>
    <row r="135" spans="1:7">
      <c r="A135" s="42">
        <v>4</v>
      </c>
      <c r="B135" s="45" t="s">
        <v>283</v>
      </c>
      <c r="C135" s="45"/>
      <c r="D135" s="49">
        <v>1</v>
      </c>
      <c r="E135" s="129"/>
      <c r="F135" s="130"/>
      <c r="G135" s="50"/>
    </row>
    <row r="136" spans="1:7">
      <c r="A136" s="42">
        <v>5</v>
      </c>
      <c r="B136" s="45" t="s">
        <v>284</v>
      </c>
      <c r="C136" s="45"/>
      <c r="D136" s="49">
        <v>1</v>
      </c>
      <c r="E136" s="129"/>
      <c r="F136" s="114"/>
      <c r="G136" s="50"/>
    </row>
    <row r="137" spans="1:7">
      <c r="A137" s="51"/>
      <c r="B137" s="52"/>
      <c r="C137" s="52"/>
      <c r="D137" s="53"/>
      <c r="E137" s="54"/>
      <c r="G137" s="50"/>
    </row>
    <row r="138" spans="1:7">
      <c r="A138" s="51"/>
      <c r="B138" s="52"/>
      <c r="C138" s="52"/>
      <c r="D138" s="53"/>
      <c r="E138" s="54"/>
      <c r="G138" s="50"/>
    </row>
    <row r="139" spans="1:7">
      <c r="A139" s="51"/>
      <c r="B139" s="52"/>
      <c r="C139" s="52"/>
      <c r="D139" s="53"/>
      <c r="E139" s="54"/>
      <c r="G139" s="50"/>
    </row>
    <row r="140" spans="1:7">
      <c r="A140" s="51"/>
      <c r="B140" s="52"/>
      <c r="C140" s="52"/>
      <c r="D140" s="53"/>
      <c r="E140" s="54"/>
      <c r="G140" s="50"/>
    </row>
    <row r="141" spans="1:7">
      <c r="A141" s="132" t="s">
        <v>285</v>
      </c>
      <c r="B141" s="132"/>
      <c r="C141" s="132"/>
      <c r="D141" s="132"/>
      <c r="E141" s="132"/>
      <c r="F141" s="132"/>
      <c r="G141" s="132"/>
    </row>
    <row r="142" spans="1:7">
      <c r="A142" s="10" t="s">
        <v>136</v>
      </c>
      <c r="B142" s="10" t="s">
        <v>249</v>
      </c>
      <c r="C142" s="10"/>
      <c r="D142" s="10" t="s">
        <v>9</v>
      </c>
      <c r="E142" s="10" t="s">
        <v>250</v>
      </c>
      <c r="F142" s="10" t="s">
        <v>15</v>
      </c>
    </row>
    <row r="143" spans="1:7">
      <c r="A143" s="47" t="s">
        <v>139</v>
      </c>
      <c r="B143" s="133" t="s">
        <v>286</v>
      </c>
      <c r="C143" s="133"/>
      <c r="D143" s="133"/>
      <c r="E143" s="133"/>
      <c r="F143" s="133"/>
    </row>
    <row r="144" spans="1:7">
      <c r="A144" s="42">
        <v>1</v>
      </c>
      <c r="B144" s="55" t="s">
        <v>287</v>
      </c>
      <c r="C144" s="55"/>
      <c r="D144" s="48" t="s">
        <v>288</v>
      </c>
      <c r="E144" s="134" t="s">
        <v>254</v>
      </c>
      <c r="F144" s="134" t="s">
        <v>143</v>
      </c>
    </row>
    <row r="145" spans="1:6">
      <c r="A145" s="42">
        <v>2</v>
      </c>
      <c r="B145" s="55" t="s">
        <v>289</v>
      </c>
      <c r="C145" s="55"/>
      <c r="D145" s="48" t="s">
        <v>290</v>
      </c>
      <c r="E145" s="135"/>
      <c r="F145" s="135"/>
    </row>
    <row r="146" spans="1:6">
      <c r="A146" s="42">
        <v>3</v>
      </c>
      <c r="B146" s="55" t="s">
        <v>291</v>
      </c>
      <c r="C146" s="55"/>
      <c r="D146" s="48" t="s">
        <v>292</v>
      </c>
      <c r="E146" s="135"/>
      <c r="F146" s="135"/>
    </row>
    <row r="147" spans="1:6">
      <c r="A147" s="42">
        <v>4</v>
      </c>
      <c r="B147" s="55" t="s">
        <v>293</v>
      </c>
      <c r="C147" s="55"/>
      <c r="D147" s="48" t="s">
        <v>294</v>
      </c>
      <c r="E147" s="135"/>
      <c r="F147" s="135"/>
    </row>
    <row r="148" spans="1:6">
      <c r="A148" s="42">
        <v>5</v>
      </c>
      <c r="B148" s="55" t="s">
        <v>295</v>
      </c>
      <c r="C148" s="55"/>
      <c r="D148" s="48" t="s">
        <v>290</v>
      </c>
      <c r="E148" s="135"/>
      <c r="F148" s="135"/>
    </row>
    <row r="149" spans="1:6">
      <c r="A149" s="42">
        <v>6</v>
      </c>
      <c r="B149" s="55" t="s">
        <v>296</v>
      </c>
      <c r="C149" s="55"/>
      <c r="D149" s="48" t="s">
        <v>290</v>
      </c>
      <c r="E149" s="135"/>
      <c r="F149" s="135"/>
    </row>
    <row r="150" spans="1:6">
      <c r="A150" s="42">
        <v>7</v>
      </c>
      <c r="B150" s="55" t="s">
        <v>297</v>
      </c>
      <c r="C150" s="55"/>
      <c r="D150" s="48" t="s">
        <v>298</v>
      </c>
      <c r="E150" s="135"/>
      <c r="F150" s="135"/>
    </row>
    <row r="151" spans="1:6">
      <c r="A151" s="42">
        <v>8</v>
      </c>
      <c r="B151" s="55" t="s">
        <v>299</v>
      </c>
      <c r="C151" s="55"/>
      <c r="D151" s="48" t="s">
        <v>300</v>
      </c>
      <c r="E151" s="135"/>
      <c r="F151" s="135"/>
    </row>
    <row r="152" spans="1:6">
      <c r="A152" s="42">
        <v>9</v>
      </c>
      <c r="B152" s="55" t="s">
        <v>301</v>
      </c>
      <c r="C152" s="55"/>
      <c r="D152" s="48" t="s">
        <v>302</v>
      </c>
      <c r="E152" s="135"/>
      <c r="F152" s="135"/>
    </row>
    <row r="153" spans="1:6">
      <c r="A153" s="42">
        <v>10</v>
      </c>
      <c r="B153" s="55" t="s">
        <v>303</v>
      </c>
      <c r="C153" s="55"/>
      <c r="D153" s="48" t="s">
        <v>304</v>
      </c>
      <c r="E153" s="135"/>
      <c r="F153" s="135"/>
    </row>
    <row r="154" spans="1:6">
      <c r="A154" s="42">
        <v>11</v>
      </c>
      <c r="B154" s="55" t="s">
        <v>305</v>
      </c>
      <c r="C154" s="55"/>
      <c r="D154" s="48" t="s">
        <v>294</v>
      </c>
      <c r="E154" s="135"/>
      <c r="F154" s="135"/>
    </row>
    <row r="155" spans="1:6">
      <c r="A155" s="42">
        <v>12</v>
      </c>
      <c r="B155" s="55" t="s">
        <v>306</v>
      </c>
      <c r="C155" s="55"/>
      <c r="D155" s="48" t="s">
        <v>253</v>
      </c>
      <c r="E155" s="135"/>
      <c r="F155" s="135"/>
    </row>
    <row r="156" spans="1:6">
      <c r="A156" s="42">
        <v>13</v>
      </c>
      <c r="B156" s="55" t="s">
        <v>307</v>
      </c>
      <c r="C156" s="55"/>
      <c r="D156" s="48" t="s">
        <v>253</v>
      </c>
      <c r="E156" s="135"/>
      <c r="F156" s="135"/>
    </row>
    <row r="157" spans="1:6">
      <c r="A157" s="42">
        <v>14</v>
      </c>
      <c r="B157" s="55" t="s">
        <v>308</v>
      </c>
      <c r="C157" s="55"/>
      <c r="D157" s="48" t="s">
        <v>253</v>
      </c>
      <c r="E157" s="135"/>
      <c r="F157" s="135"/>
    </row>
    <row r="158" spans="1:6">
      <c r="A158" s="42">
        <v>15</v>
      </c>
      <c r="B158" s="55" t="s">
        <v>309</v>
      </c>
      <c r="C158" s="55"/>
      <c r="D158" s="46"/>
      <c r="E158" s="136"/>
      <c r="F158" s="136"/>
    </row>
    <row r="159" spans="1:6" ht="51">
      <c r="A159" s="47" t="s">
        <v>145</v>
      </c>
      <c r="B159" s="56" t="s">
        <v>310</v>
      </c>
      <c r="C159" s="56"/>
      <c r="D159" s="48" t="s">
        <v>294</v>
      </c>
      <c r="E159" s="134" t="s">
        <v>148</v>
      </c>
      <c r="F159" s="57"/>
    </row>
    <row r="160" spans="1:6" ht="25.5">
      <c r="A160" s="42">
        <v>1</v>
      </c>
      <c r="B160" s="55" t="s">
        <v>311</v>
      </c>
      <c r="C160" s="55"/>
      <c r="D160" s="58"/>
      <c r="E160" s="135"/>
      <c r="F160" s="137" t="s">
        <v>143</v>
      </c>
    </row>
    <row r="161" spans="1:6">
      <c r="A161" s="42">
        <v>2</v>
      </c>
      <c r="B161" s="55" t="s">
        <v>312</v>
      </c>
      <c r="C161" s="55"/>
      <c r="D161" s="46"/>
      <c r="E161" s="135"/>
      <c r="F161" s="137"/>
    </row>
    <row r="162" spans="1:6">
      <c r="A162" s="42">
        <v>3</v>
      </c>
      <c r="B162" s="55" t="s">
        <v>313</v>
      </c>
      <c r="C162" s="55"/>
      <c r="D162" s="46"/>
      <c r="E162" s="136"/>
      <c r="F162" s="137"/>
    </row>
    <row r="164" spans="1:6">
      <c r="A164" s="131" t="s">
        <v>314</v>
      </c>
      <c r="B164" s="131"/>
      <c r="C164" s="131"/>
      <c r="D164" s="131"/>
      <c r="E164" s="131"/>
      <c r="F164" s="131"/>
    </row>
    <row r="165" spans="1:6">
      <c r="A165" s="131"/>
      <c r="B165" s="131"/>
      <c r="C165" s="131"/>
      <c r="D165" s="131"/>
      <c r="E165" s="131"/>
      <c r="F165" s="131"/>
    </row>
    <row r="166" spans="1:6">
      <c r="A166" s="10" t="s">
        <v>136</v>
      </c>
      <c r="B166" s="10" t="s">
        <v>249</v>
      </c>
      <c r="C166" s="10"/>
      <c r="D166" s="10" t="s">
        <v>9</v>
      </c>
      <c r="E166" s="10" t="s">
        <v>315</v>
      </c>
      <c r="F166" s="10" t="s">
        <v>15</v>
      </c>
    </row>
    <row r="167" spans="1:6">
      <c r="A167" s="47" t="s">
        <v>139</v>
      </c>
      <c r="B167" s="124" t="s">
        <v>316</v>
      </c>
      <c r="C167" s="125"/>
      <c r="D167" s="125"/>
      <c r="E167" s="125"/>
      <c r="F167" s="126"/>
    </row>
    <row r="168" spans="1:6" ht="25.5">
      <c r="A168" s="58"/>
      <c r="B168" s="45" t="s">
        <v>317</v>
      </c>
      <c r="C168" s="45"/>
      <c r="D168" s="58"/>
      <c r="E168" s="138" t="s">
        <v>254</v>
      </c>
      <c r="F168" s="138" t="s">
        <v>143</v>
      </c>
    </row>
    <row r="169" spans="1:6" ht="38.25">
      <c r="A169" s="42">
        <v>1</v>
      </c>
      <c r="B169" s="59" t="s">
        <v>318</v>
      </c>
      <c r="C169" s="59"/>
      <c r="D169" s="42">
        <v>1</v>
      </c>
      <c r="E169" s="139"/>
      <c r="F169" s="139"/>
    </row>
    <row r="170" spans="1:6">
      <c r="A170" s="58"/>
      <c r="B170" s="45" t="s">
        <v>319</v>
      </c>
      <c r="C170" s="45"/>
      <c r="D170" s="58"/>
      <c r="E170" s="139"/>
      <c r="F170" s="139"/>
    </row>
    <row r="171" spans="1:6">
      <c r="A171" s="42">
        <v>2</v>
      </c>
      <c r="B171" s="45" t="s">
        <v>320</v>
      </c>
      <c r="C171" s="45"/>
      <c r="D171" s="42">
        <v>1</v>
      </c>
      <c r="E171" s="139"/>
      <c r="F171" s="139"/>
    </row>
    <row r="172" spans="1:6">
      <c r="A172" s="42">
        <v>3</v>
      </c>
      <c r="B172" s="45" t="s">
        <v>321</v>
      </c>
      <c r="C172" s="45"/>
      <c r="D172" s="42">
        <v>1</v>
      </c>
      <c r="E172" s="139"/>
      <c r="F172" s="139"/>
    </row>
    <row r="173" spans="1:6">
      <c r="A173" s="42">
        <v>4</v>
      </c>
      <c r="B173" s="45" t="s">
        <v>322</v>
      </c>
      <c r="C173" s="45"/>
      <c r="D173" s="46"/>
      <c r="E173" s="139"/>
      <c r="F173" s="139"/>
    </row>
    <row r="174" spans="1:6">
      <c r="A174" s="42">
        <v>5</v>
      </c>
      <c r="B174" s="45" t="s">
        <v>323</v>
      </c>
      <c r="C174" s="45"/>
      <c r="D174" s="46"/>
      <c r="E174" s="140"/>
      <c r="F174" s="140"/>
    </row>
    <row r="175" spans="1:6">
      <c r="A175" s="60" t="s">
        <v>145</v>
      </c>
      <c r="B175" s="120" t="s">
        <v>324</v>
      </c>
      <c r="C175" s="121"/>
      <c r="D175" s="121"/>
      <c r="E175" s="121"/>
      <c r="F175" s="122"/>
    </row>
    <row r="176" spans="1:6" ht="25.5">
      <c r="A176" s="58"/>
      <c r="B176" s="45" t="s">
        <v>325</v>
      </c>
      <c r="C176" s="45"/>
      <c r="D176" s="58"/>
      <c r="E176" s="141" t="s">
        <v>254</v>
      </c>
      <c r="F176" s="141" t="s">
        <v>143</v>
      </c>
    </row>
    <row r="177" spans="1:6" ht="25.5">
      <c r="A177" s="42">
        <v>1</v>
      </c>
      <c r="B177" s="45" t="s">
        <v>326</v>
      </c>
      <c r="C177" s="45"/>
      <c r="D177" s="42">
        <v>1</v>
      </c>
      <c r="E177" s="141"/>
      <c r="F177" s="141"/>
    </row>
    <row r="178" spans="1:6">
      <c r="A178" s="58"/>
      <c r="B178" s="45" t="s">
        <v>327</v>
      </c>
      <c r="C178" s="45"/>
      <c r="D178" s="58"/>
      <c r="E178" s="141"/>
      <c r="F178" s="141"/>
    </row>
    <row r="179" spans="1:6">
      <c r="A179" s="37"/>
      <c r="B179" s="37"/>
      <c r="C179" s="37"/>
      <c r="D179" s="37"/>
      <c r="E179" s="141"/>
      <c r="F179" s="141"/>
    </row>
    <row r="180" spans="1:6" ht="38.25">
      <c r="A180" s="42">
        <v>2</v>
      </c>
      <c r="B180" s="59" t="s">
        <v>328</v>
      </c>
      <c r="C180" s="59"/>
      <c r="D180" s="42">
        <v>1</v>
      </c>
      <c r="E180" s="141"/>
      <c r="F180" s="141"/>
    </row>
    <row r="181" spans="1:6" ht="51">
      <c r="A181" s="42">
        <v>3</v>
      </c>
      <c r="B181" s="59" t="s">
        <v>329</v>
      </c>
      <c r="C181" s="59"/>
      <c r="D181" s="42">
        <v>2</v>
      </c>
      <c r="E181" s="141"/>
      <c r="F181" s="141"/>
    </row>
    <row r="182" spans="1:6" ht="51">
      <c r="A182" s="42">
        <v>4</v>
      </c>
      <c r="B182" s="59" t="s">
        <v>330</v>
      </c>
      <c r="C182" s="59"/>
      <c r="D182" s="48" t="s">
        <v>331</v>
      </c>
      <c r="E182" s="141"/>
      <c r="F182" s="141"/>
    </row>
    <row r="183" spans="1:6">
      <c r="A183" s="42">
        <v>5</v>
      </c>
      <c r="B183" s="45" t="s">
        <v>332</v>
      </c>
      <c r="C183" s="45"/>
      <c r="D183" s="42">
        <v>1</v>
      </c>
      <c r="E183" s="141"/>
      <c r="F183" s="141"/>
    </row>
    <row r="184" spans="1:6">
      <c r="A184" s="42">
        <v>6</v>
      </c>
      <c r="B184" s="45" t="s">
        <v>333</v>
      </c>
      <c r="C184" s="45"/>
      <c r="D184" s="46"/>
      <c r="E184" s="141"/>
      <c r="F184" s="141"/>
    </row>
    <row r="185" spans="1:6">
      <c r="A185" s="42">
        <v>7</v>
      </c>
      <c r="B185" s="45" t="s">
        <v>334</v>
      </c>
      <c r="C185" s="45"/>
      <c r="D185" s="46"/>
      <c r="E185" s="141"/>
      <c r="F185" s="141"/>
    </row>
    <row r="186" spans="1:6" ht="25.5">
      <c r="A186" s="42">
        <v>8</v>
      </c>
      <c r="B186" s="45" t="s">
        <v>335</v>
      </c>
      <c r="C186" s="45"/>
      <c r="D186" s="48" t="s">
        <v>331</v>
      </c>
      <c r="E186" s="141"/>
      <c r="F186" s="141"/>
    </row>
    <row r="189" spans="1:6">
      <c r="B189" s="84" t="s">
        <v>441</v>
      </c>
      <c r="C189" s="84"/>
    </row>
    <row r="191" spans="1:6">
      <c r="A191" s="10" t="s">
        <v>136</v>
      </c>
      <c r="B191" s="10" t="s">
        <v>249</v>
      </c>
      <c r="C191" s="10" t="s">
        <v>443</v>
      </c>
      <c r="D191" s="10" t="s">
        <v>9</v>
      </c>
      <c r="E191" s="10" t="s">
        <v>315</v>
      </c>
      <c r="F191" s="10" t="s">
        <v>15</v>
      </c>
    </row>
    <row r="192" spans="1:6">
      <c r="A192" s="37">
        <v>1</v>
      </c>
      <c r="B192" s="37" t="s">
        <v>442</v>
      </c>
      <c r="C192" s="37">
        <v>18</v>
      </c>
      <c r="D192" s="37">
        <v>4</v>
      </c>
      <c r="E192" s="37" t="s">
        <v>148</v>
      </c>
      <c r="F192" s="85" t="s">
        <v>143</v>
      </c>
    </row>
    <row r="193" spans="6:6">
      <c r="F193" s="86"/>
    </row>
    <row r="194" spans="6:6">
      <c r="F194" s="85"/>
    </row>
    <row r="195" spans="6:6">
      <c r="F195" s="85"/>
    </row>
    <row r="196" spans="6:6">
      <c r="F196" s="85"/>
    </row>
    <row r="197" spans="6:6">
      <c r="F197" s="85"/>
    </row>
    <row r="198" spans="6:6">
      <c r="F198" s="85"/>
    </row>
    <row r="199" spans="6:6">
      <c r="F199" s="85"/>
    </row>
    <row r="200" spans="6:6">
      <c r="F200" s="85"/>
    </row>
    <row r="201" spans="6:6">
      <c r="F201" s="85"/>
    </row>
    <row r="202" spans="6:6">
      <c r="F202" s="85"/>
    </row>
  </sheetData>
  <mergeCells count="54">
    <mergeCell ref="B167:F167"/>
    <mergeCell ref="E168:E174"/>
    <mergeCell ref="F168:F174"/>
    <mergeCell ref="B175:F175"/>
    <mergeCell ref="E176:E186"/>
    <mergeCell ref="F176:F186"/>
    <mergeCell ref="A164:F165"/>
    <mergeCell ref="E125:E130"/>
    <mergeCell ref="F125:F130"/>
    <mergeCell ref="B131:F131"/>
    <mergeCell ref="E132:E136"/>
    <mergeCell ref="F132:F136"/>
    <mergeCell ref="A141:G141"/>
    <mergeCell ref="B143:F143"/>
    <mergeCell ref="E144:E158"/>
    <mergeCell ref="F144:F158"/>
    <mergeCell ref="E159:E162"/>
    <mergeCell ref="F160:F162"/>
    <mergeCell ref="B124:F124"/>
    <mergeCell ref="E85:E94"/>
    <mergeCell ref="F85:F94"/>
    <mergeCell ref="B95:F95"/>
    <mergeCell ref="E96:E100"/>
    <mergeCell ref="F96:F101"/>
    <mergeCell ref="B108:F108"/>
    <mergeCell ref="E109:E110"/>
    <mergeCell ref="F109:F110"/>
    <mergeCell ref="B111:F111"/>
    <mergeCell ref="E112:E123"/>
    <mergeCell ref="F112:F123"/>
    <mergeCell ref="B65:F65"/>
    <mergeCell ref="E66:E70"/>
    <mergeCell ref="F66:F70"/>
    <mergeCell ref="B71:F71"/>
    <mergeCell ref="E72:E84"/>
    <mergeCell ref="F72:F84"/>
    <mergeCell ref="B43:F43"/>
    <mergeCell ref="E44:E53"/>
    <mergeCell ref="F44:F53"/>
    <mergeCell ref="B54:F54"/>
    <mergeCell ref="E55:E64"/>
    <mergeCell ref="F55:F64"/>
    <mergeCell ref="B11:F11"/>
    <mergeCell ref="E12:E19"/>
    <mergeCell ref="F12:F19"/>
    <mergeCell ref="B20:F20"/>
    <mergeCell ref="E21:E41"/>
    <mergeCell ref="F21:F42"/>
    <mergeCell ref="B4:F4"/>
    <mergeCell ref="E5:E6"/>
    <mergeCell ref="F5:F6"/>
    <mergeCell ref="B7:F7"/>
    <mergeCell ref="E8:E10"/>
    <mergeCell ref="F8:F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C3" sqref="C3"/>
    </sheetView>
  </sheetViews>
  <sheetFormatPr defaultRowHeight="15"/>
  <cols>
    <col min="2" max="2" width="6.140625" bestFit="1" customWidth="1"/>
    <col min="3" max="3" width="30.42578125" bestFit="1" customWidth="1"/>
    <col min="4" max="4" width="7.85546875" bestFit="1" customWidth="1"/>
  </cols>
  <sheetData>
    <row r="3" spans="2:4">
      <c r="B3" s="10" t="s">
        <v>354</v>
      </c>
      <c r="C3" s="10" t="s">
        <v>355</v>
      </c>
      <c r="D3" s="10" t="s">
        <v>337</v>
      </c>
    </row>
    <row r="4" spans="2:4">
      <c r="B4" s="26">
        <v>1</v>
      </c>
      <c r="C4" s="3" t="s">
        <v>338</v>
      </c>
      <c r="D4" s="3" t="s">
        <v>353</v>
      </c>
    </row>
    <row r="5" spans="2:4">
      <c r="B5" s="26">
        <v>2</v>
      </c>
      <c r="C5" s="3" t="s">
        <v>339</v>
      </c>
      <c r="D5" s="3" t="s">
        <v>211</v>
      </c>
    </row>
    <row r="6" spans="2:4">
      <c r="B6" s="26">
        <v>3</v>
      </c>
      <c r="C6" s="3" t="s">
        <v>340</v>
      </c>
      <c r="D6" s="3" t="s">
        <v>353</v>
      </c>
    </row>
    <row r="7" spans="2:4">
      <c r="B7" s="26">
        <v>4</v>
      </c>
      <c r="C7" s="3" t="s">
        <v>341</v>
      </c>
      <c r="D7" s="3" t="s">
        <v>353</v>
      </c>
    </row>
    <row r="8" spans="2:4">
      <c r="B8" s="26">
        <v>5</v>
      </c>
      <c r="C8" s="3" t="s">
        <v>342</v>
      </c>
      <c r="D8" s="3" t="s">
        <v>353</v>
      </c>
    </row>
    <row r="9" spans="2:4">
      <c r="B9" s="26">
        <v>6</v>
      </c>
      <c r="C9" s="3" t="s">
        <v>343</v>
      </c>
      <c r="D9" s="3" t="s">
        <v>353</v>
      </c>
    </row>
    <row r="10" spans="2:4">
      <c r="B10" s="26">
        <v>7</v>
      </c>
      <c r="C10" s="3" t="s">
        <v>344</v>
      </c>
      <c r="D10" s="3" t="s">
        <v>353</v>
      </c>
    </row>
    <row r="11" spans="2:4">
      <c r="B11" s="26">
        <v>8</v>
      </c>
      <c r="C11" s="3" t="s">
        <v>345</v>
      </c>
      <c r="D11" s="3" t="s">
        <v>353</v>
      </c>
    </row>
    <row r="12" spans="2:4">
      <c r="B12" s="26">
        <v>9</v>
      </c>
      <c r="C12" s="3" t="s">
        <v>346</v>
      </c>
      <c r="D12" s="3" t="s">
        <v>353</v>
      </c>
    </row>
    <row r="13" spans="2:4">
      <c r="B13" s="26">
        <v>10</v>
      </c>
      <c r="C13" s="3" t="s">
        <v>347</v>
      </c>
      <c r="D13" s="3" t="s">
        <v>353</v>
      </c>
    </row>
    <row r="14" spans="2:4">
      <c r="B14" s="26">
        <v>11</v>
      </c>
      <c r="C14" s="3" t="s">
        <v>348</v>
      </c>
      <c r="D14" s="3" t="s">
        <v>353</v>
      </c>
    </row>
    <row r="15" spans="2:4">
      <c r="B15" s="26">
        <v>12</v>
      </c>
      <c r="C15" s="3" t="s">
        <v>349</v>
      </c>
      <c r="D15" s="3" t="s">
        <v>211</v>
      </c>
    </row>
    <row r="16" spans="2:4">
      <c r="B16" s="26">
        <v>13</v>
      </c>
      <c r="C16" s="3" t="s">
        <v>350</v>
      </c>
      <c r="D16" s="3" t="s">
        <v>353</v>
      </c>
    </row>
    <row r="17" spans="2:4">
      <c r="B17" s="26">
        <v>14</v>
      </c>
      <c r="C17" s="3" t="s">
        <v>351</v>
      </c>
      <c r="D17" s="3" t="s">
        <v>353</v>
      </c>
    </row>
    <row r="18" spans="2:4">
      <c r="B18" s="26">
        <v>15</v>
      </c>
      <c r="C18" s="3" t="s">
        <v>352</v>
      </c>
      <c r="D18" s="3" t="s">
        <v>353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G13" sqref="G13"/>
    </sheetView>
  </sheetViews>
  <sheetFormatPr defaultRowHeight="15"/>
  <cols>
    <col min="2" max="2" width="47.28515625" customWidth="1"/>
    <col min="3" max="3" width="26.42578125" customWidth="1"/>
    <col min="4" max="4" width="29.85546875" customWidth="1"/>
    <col min="5" max="5" width="12" bestFit="1" customWidth="1"/>
  </cols>
  <sheetData>
    <row r="1" spans="1:6" ht="15.75">
      <c r="B1" s="83" t="s">
        <v>358</v>
      </c>
    </row>
    <row r="3" spans="1:6">
      <c r="A3" s="78" t="s">
        <v>425</v>
      </c>
      <c r="B3" s="78" t="s">
        <v>422</v>
      </c>
      <c r="C3" s="77" t="s">
        <v>423</v>
      </c>
      <c r="D3" s="77" t="s">
        <v>424</v>
      </c>
    </row>
    <row r="4" spans="1:6" ht="15" customHeight="1">
      <c r="A4" s="68">
        <v>1</v>
      </c>
      <c r="B4" s="79" t="s">
        <v>369</v>
      </c>
      <c r="C4" s="76" t="s">
        <v>370</v>
      </c>
      <c r="D4" s="76" t="s">
        <v>371</v>
      </c>
    </row>
    <row r="5" spans="1:6" ht="16.5" customHeight="1">
      <c r="A5" s="68">
        <v>2</v>
      </c>
      <c r="B5" s="79" t="s">
        <v>372</v>
      </c>
      <c r="C5" s="76" t="s">
        <v>373</v>
      </c>
      <c r="D5" s="76" t="s">
        <v>374</v>
      </c>
    </row>
    <row r="6" spans="1:6">
      <c r="A6" s="68">
        <v>3</v>
      </c>
      <c r="B6" s="80" t="s">
        <v>375</v>
      </c>
      <c r="C6" s="76" t="s">
        <v>376</v>
      </c>
      <c r="D6" s="76" t="s">
        <v>377</v>
      </c>
    </row>
    <row r="7" spans="1:6">
      <c r="A7" s="68">
        <v>4</v>
      </c>
      <c r="B7" s="79" t="s">
        <v>378</v>
      </c>
      <c r="C7" s="76" t="s">
        <v>379</v>
      </c>
      <c r="D7" s="76" t="s">
        <v>377</v>
      </c>
    </row>
    <row r="8" spans="1:6" ht="15" customHeight="1">
      <c r="A8" s="68">
        <v>5</v>
      </c>
      <c r="B8" s="79" t="s">
        <v>380</v>
      </c>
      <c r="C8" s="76" t="s">
        <v>381</v>
      </c>
      <c r="D8" s="76" t="s">
        <v>377</v>
      </c>
    </row>
    <row r="9" spans="1:6" ht="15.75" customHeight="1">
      <c r="A9" s="68">
        <v>6</v>
      </c>
      <c r="B9" s="81" t="s">
        <v>382</v>
      </c>
      <c r="C9" s="76" t="s">
        <v>383</v>
      </c>
      <c r="D9" s="76" t="s">
        <v>377</v>
      </c>
      <c r="F9" s="82" t="s">
        <v>426</v>
      </c>
    </row>
    <row r="10" spans="1:6">
      <c r="A10" s="68">
        <v>7</v>
      </c>
      <c r="B10" s="79" t="s">
        <v>384</v>
      </c>
      <c r="C10" s="76" t="s">
        <v>385</v>
      </c>
      <c r="D10" s="76" t="s">
        <v>377</v>
      </c>
    </row>
    <row r="11" spans="1:6">
      <c r="A11" s="68">
        <v>8</v>
      </c>
      <c r="B11" s="79" t="s">
        <v>386</v>
      </c>
      <c r="C11" s="76" t="s">
        <v>387</v>
      </c>
      <c r="D11" s="76" t="s">
        <v>377</v>
      </c>
    </row>
    <row r="12" spans="1:6">
      <c r="A12" s="68">
        <v>9</v>
      </c>
      <c r="B12" s="79" t="s">
        <v>388</v>
      </c>
      <c r="C12" s="76" t="s">
        <v>389</v>
      </c>
      <c r="D12" s="76" t="s">
        <v>377</v>
      </c>
    </row>
    <row r="13" spans="1:6">
      <c r="A13" s="68">
        <v>10</v>
      </c>
      <c r="B13" s="79" t="s">
        <v>390</v>
      </c>
      <c r="C13" s="76" t="s">
        <v>391</v>
      </c>
      <c r="D13" s="76" t="s">
        <v>377</v>
      </c>
      <c r="E13" t="s">
        <v>439</v>
      </c>
    </row>
    <row r="14" spans="1:6">
      <c r="A14" s="68">
        <v>11</v>
      </c>
      <c r="B14" s="79" t="s">
        <v>392</v>
      </c>
      <c r="C14" s="76" t="s">
        <v>393</v>
      </c>
      <c r="D14" s="76" t="s">
        <v>377</v>
      </c>
    </row>
    <row r="15" spans="1:6">
      <c r="A15" s="68">
        <v>12</v>
      </c>
      <c r="B15" s="79" t="s">
        <v>394</v>
      </c>
      <c r="C15" s="76" t="s">
        <v>395</v>
      </c>
      <c r="D15" s="76" t="s">
        <v>377</v>
      </c>
    </row>
    <row r="16" spans="1:6">
      <c r="A16" s="68">
        <v>13</v>
      </c>
      <c r="B16" s="79" t="s">
        <v>396</v>
      </c>
      <c r="C16" s="76" t="s">
        <v>397</v>
      </c>
      <c r="D16" s="76" t="s">
        <v>377</v>
      </c>
    </row>
    <row r="17" spans="1:4">
      <c r="A17" s="68">
        <v>14</v>
      </c>
      <c r="B17" s="79" t="s">
        <v>398</v>
      </c>
      <c r="C17" s="76" t="s">
        <v>399</v>
      </c>
      <c r="D17" s="76" t="s">
        <v>377</v>
      </c>
    </row>
    <row r="18" spans="1:4">
      <c r="A18" s="68">
        <v>15</v>
      </c>
      <c r="B18" s="79" t="s">
        <v>400</v>
      </c>
      <c r="C18" s="76" t="s">
        <v>401</v>
      </c>
      <c r="D18" s="76" t="s">
        <v>377</v>
      </c>
    </row>
    <row r="19" spans="1:4">
      <c r="A19" s="68">
        <v>16</v>
      </c>
      <c r="B19" s="79" t="s">
        <v>402</v>
      </c>
      <c r="C19" s="76" t="s">
        <v>403</v>
      </c>
      <c r="D19" s="76" t="s">
        <v>377</v>
      </c>
    </row>
    <row r="20" spans="1:4">
      <c r="A20" s="68">
        <v>17</v>
      </c>
      <c r="B20" s="79" t="s">
        <v>404</v>
      </c>
      <c r="C20" s="76" t="s">
        <v>405</v>
      </c>
      <c r="D20" s="76" t="s">
        <v>406</v>
      </c>
    </row>
    <row r="21" spans="1:4">
      <c r="A21" s="68">
        <v>18</v>
      </c>
      <c r="B21" s="79" t="s">
        <v>407</v>
      </c>
      <c r="C21" s="76" t="s">
        <v>408</v>
      </c>
      <c r="D21" s="76" t="s">
        <v>409</v>
      </c>
    </row>
    <row r="22" spans="1:4">
      <c r="A22" s="68">
        <v>19</v>
      </c>
      <c r="B22" s="79" t="s">
        <v>410</v>
      </c>
      <c r="C22" s="76" t="s">
        <v>411</v>
      </c>
      <c r="D22" s="76" t="s">
        <v>377</v>
      </c>
    </row>
    <row r="23" spans="1:4">
      <c r="A23" s="68">
        <v>20</v>
      </c>
      <c r="B23" s="79" t="s">
        <v>412</v>
      </c>
      <c r="C23" s="76" t="s">
        <v>413</v>
      </c>
      <c r="D23" s="76" t="s">
        <v>377</v>
      </c>
    </row>
    <row r="24" spans="1:4">
      <c r="A24" s="68">
        <v>21</v>
      </c>
      <c r="B24" s="79" t="s">
        <v>414</v>
      </c>
      <c r="C24" s="76" t="s">
        <v>415</v>
      </c>
      <c r="D24" s="76" t="s">
        <v>377</v>
      </c>
    </row>
    <row r="25" spans="1:4">
      <c r="A25" s="68">
        <v>22</v>
      </c>
      <c r="B25" s="79" t="s">
        <v>416</v>
      </c>
      <c r="C25" s="76" t="s">
        <v>417</v>
      </c>
      <c r="D25" s="76" t="s">
        <v>377</v>
      </c>
    </row>
    <row r="26" spans="1:4">
      <c r="A26" s="68">
        <v>23</v>
      </c>
      <c r="B26" s="79" t="s">
        <v>418</v>
      </c>
      <c r="C26" s="76" t="s">
        <v>419</v>
      </c>
      <c r="D26" s="76" t="s">
        <v>377</v>
      </c>
    </row>
    <row r="27" spans="1:4">
      <c r="A27" s="68">
        <v>24</v>
      </c>
      <c r="B27" s="79" t="s">
        <v>420</v>
      </c>
      <c r="C27" s="76" t="s">
        <v>421</v>
      </c>
      <c r="D27" s="76" t="s">
        <v>364</v>
      </c>
    </row>
    <row r="28" spans="1:4">
      <c r="A28" s="68">
        <v>25</v>
      </c>
    </row>
    <row r="29" spans="1:4">
      <c r="A29" s="68">
        <v>26</v>
      </c>
    </row>
    <row r="30" spans="1:4" ht="15.75" customHeight="1">
      <c r="A30" s="68">
        <v>27</v>
      </c>
    </row>
    <row r="31" spans="1:4">
      <c r="A31" s="68"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Pie Chart</vt:lpstr>
      <vt:lpstr>Civil Status</vt:lpstr>
      <vt:lpstr> Civil work</vt:lpstr>
      <vt:lpstr>TMT Calculation</vt:lpstr>
      <vt:lpstr>Land</vt:lpstr>
      <vt:lpstr>P &amp; M</vt:lpstr>
      <vt:lpstr>P &amp; M (TEV)</vt:lpstr>
      <vt:lpstr>Contractor..Supplier</vt:lpstr>
      <vt:lpstr>PEB Building</vt:lpstr>
      <vt:lpstr>Administrative block</vt:lpstr>
      <vt:lpstr>GST 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2024-06-10T11:35:07Z</dcterms:modified>
</cp:coreProperties>
</file>