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Hiss Petrochem\printing_doc\"/>
    </mc:Choice>
  </mc:AlternateContent>
  <bookViews>
    <workbookView xWindow="0" yWindow="0" windowWidth="24000" windowHeight="9735" activeTab="1"/>
  </bookViews>
  <sheets>
    <sheet name="summary" sheetId="2" r:id="rId1"/>
    <sheet name="Working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Working!$G$6:$G$12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R14" i="1"/>
  <c r="R7" i="1"/>
  <c r="R12" i="1" l="1"/>
  <c r="Q15" i="1"/>
  <c r="Q14" i="1"/>
  <c r="J8" i="1" l="1"/>
  <c r="J9" i="1"/>
  <c r="J10" i="1"/>
  <c r="J11" i="1"/>
  <c r="M8" i="1"/>
  <c r="M9" i="1"/>
  <c r="M10" i="1"/>
  <c r="M11" i="1"/>
  <c r="M7" i="1"/>
  <c r="J7" i="1"/>
  <c r="L8" i="1"/>
  <c r="L9" i="1"/>
  <c r="L11" i="1"/>
  <c r="B8" i="1"/>
  <c r="B9" i="1" s="1"/>
  <c r="B10" i="1" s="1"/>
  <c r="B11" i="1" s="1"/>
  <c r="N7" i="1" l="1"/>
  <c r="O7" i="1" s="1"/>
  <c r="Q7" i="1" s="1"/>
  <c r="N8" i="1"/>
  <c r="N11" i="1"/>
  <c r="O11" i="1" s="1"/>
  <c r="Q11" i="1" s="1"/>
  <c r="N10" i="1"/>
  <c r="O10" i="1" s="1"/>
  <c r="Q10" i="1" s="1"/>
  <c r="N9" i="1"/>
  <c r="O9" i="1" s="1"/>
  <c r="Q9" i="1" s="1"/>
  <c r="L12" i="1"/>
  <c r="G5" i="2" s="1"/>
  <c r="G7" i="2" s="1"/>
  <c r="N12" i="1" l="1"/>
  <c r="O8" i="1"/>
  <c r="Q8" i="1" s="1"/>
  <c r="Q12" i="1" l="1"/>
  <c r="I5" i="2" s="1"/>
  <c r="I7" i="2" s="1"/>
  <c r="K7" i="2" s="1"/>
  <c r="O12" i="1"/>
  <c r="K9" i="2" l="1"/>
  <c r="K8" i="2"/>
</calcChain>
</file>

<file path=xl/sharedStrings.xml><?xml version="1.0" encoding="utf-8"?>
<sst xmlns="http://schemas.openxmlformats.org/spreadsheetml/2006/main" count="47" uniqueCount="40">
  <si>
    <t>S.no</t>
  </si>
  <si>
    <t xml:space="preserve">Asset Description </t>
  </si>
  <si>
    <t>Asset Category</t>
  </si>
  <si>
    <t>Depreciation Factor</t>
  </si>
  <si>
    <t xml:space="preserve">Estimated Useful Life </t>
  </si>
  <si>
    <t>Life Consumed (In Years)</t>
  </si>
  <si>
    <t>Depreciation</t>
  </si>
  <si>
    <t>Depreciated Value</t>
  </si>
  <si>
    <t>Fair Market Value</t>
  </si>
  <si>
    <t>Quantity</t>
  </si>
  <si>
    <t>P&amp;M</t>
  </si>
  <si>
    <t>Salvage Value</t>
  </si>
  <si>
    <t>Estimated Replacement  cost of the assets</t>
  </si>
  <si>
    <t>Total Estimated Replacement  cost of the assets</t>
  </si>
  <si>
    <t>Discount Factor</t>
  </si>
  <si>
    <t>Total</t>
  </si>
  <si>
    <t xml:space="preserve">Particulars </t>
  </si>
  <si>
    <t>Net Block</t>
  </si>
  <si>
    <t>Plant and Machinery</t>
  </si>
  <si>
    <t xml:space="preserve">SUMMARY OF PLANT &amp; MACHINERY MR.SANJAY VERMA RESIDENCE OF 27, MADHUR VIHAR COLONY, GARHI ROAD, SHYAMPUR, RISHIKESH, UTTARAKHAND </t>
  </si>
  <si>
    <t>No Information Available</t>
  </si>
  <si>
    <t xml:space="preserve">Estimated Replacement Cost of the Asset                                                               </t>
  </si>
  <si>
    <t>---</t>
  </si>
  <si>
    <t>2. The Bank has provided us the list of assets/stock for the purpose of valuation.</t>
  </si>
  <si>
    <t>3. For evaluating the useful life for calculation of depreciation  chart of companies act 2013,  are preffered.</t>
  </si>
  <si>
    <t>4. Useful life of Primary machines of the unit like compressor machine, press machine etc is taken as 15 years.For other auxillary machines &amp; equipment and furniture  10 years.</t>
  </si>
  <si>
    <t xml:space="preserve">5. We have not received the consolidated  Book value as per the list of assets provided to us from the bank. </t>
  </si>
  <si>
    <t>5.For evaluating the Gross replacement cost of the machines and equiments and furniture, we have adopted the cost approach methodology .</t>
  </si>
  <si>
    <t>6.During the site visit, the unit was in non-operational condition and it is under recovery process (SARFESI act) as per the information provided to us by the Bank Manager.</t>
  </si>
  <si>
    <t xml:space="preserve">1. Assets  items pertaining to Mr.Sanjay Verma Residence of 27, Madhur Vihar Colony, Garhi Road, Shyampur, Rishikesh, Uttarakhand. </t>
  </si>
  <si>
    <t>Grease Cooking Capacity Tank</t>
  </si>
  <si>
    <t xml:space="preserve">ANNEXURE : VALUATION OF PLANT &amp; MACHINERY  | KHASRA NO. 415, VILLAGE RASOOLPUR ROHTA, TEHSIL AND DISTRICT MEERUT (UP) </t>
  </si>
  <si>
    <t>https://www.indiamart.com/proddetail/oil-purifier-oil-separator-centrifuge-8415726491.html</t>
  </si>
  <si>
    <t>Oil Saperator</t>
  </si>
  <si>
    <t>Vertical Oil Storage Tank 50 KL</t>
  </si>
  <si>
    <t>https://www.taahaengineers.com/50-kl-storage-tanks-1903650.html</t>
  </si>
  <si>
    <t>Vertical Tank (Stteling Tank)</t>
  </si>
  <si>
    <t>https://lens.google.com/search?ep=gsbubb&amp;hl=en-IN&amp;re=df&amp;p=ATHekxdXvI7kbZzIMcubGhxxZnjM31JN_YgvXMO8YOI8BoF8XL1zonMnBiR-TIc_WPm_2ddDYnmTLggLPRXPHu5tMln0mvpPBiXZr6_PabNmsdgoMEJRpeYnIGiYJuJT0kvkc-oSmd8cdyLgp86nR0bIgY0Lfb1jk-sGpTGIAdOEZPHF566ZW8ZPIOia_lr6-jGp6f-dpo-x4aluV1mcSFIUDBr1msUs5A1UxsiTQWcYiVkQHoq6Ec76Cr9FsPdTvFd-7U-LC86sdvvCteZIIEPH3BbKdWq3X2v401aMtl-SywnXH_qdsGaWPlf8#lns=W251bGwsbnVsbCxudWxsLG51bGwsbnVsbCxudWxsLG51bGwsIkVrY0tKRFJsTVRRNU9XTm1MV0l5TXprdE5HRmpZUzFpTnpkbUxXTTJZekJrWkdKbU5qY3hOQklmWXpjelJsSXlXbVpqYm1kU1dVeHVaVFo2U1ROWFNGQXhhSG8wWVdwb1p3PT0iLG51bGwsbnVsbCxbW251bGwsbnVsbCwiMi0wIl0sWyJjNGVjOTljMi02YTBhLTQ5NTctOWQxYi1hZWI5OGFiZmIxZmQiXV0sMSxudWxsLFtudWxsLG51bGwsWzEyODIxLDMyMDUsOTY3OTUsNjMzMDFdLG51bGwsNV1d</t>
  </si>
  <si>
    <t>Threasher Machine</t>
  </si>
  <si>
    <t>Capitalized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</si>
</sst>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0" borderId="0" xfId="1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Border="1"/>
    <xf numFmtId="165" fontId="2" fillId="0" borderId="1" xfId="2" applyNumberFormat="1" applyFont="1" applyBorder="1"/>
    <xf numFmtId="165" fontId="0" fillId="0" borderId="0" xfId="0" applyNumberFormat="1"/>
    <xf numFmtId="44" fontId="0" fillId="0" borderId="0" xfId="0" applyNumberFormat="1"/>
    <xf numFmtId="0" fontId="0" fillId="0" borderId="1" xfId="1" applyNumberFormat="1" applyFont="1" applyBorder="1" applyAlignment="1">
      <alignment horizontal="center"/>
    </xf>
    <xf numFmtId="43" fontId="2" fillId="3" borderId="1" xfId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0" xfId="1" applyFont="1"/>
    <xf numFmtId="43" fontId="0" fillId="0" borderId="1" xfId="1" applyFont="1" applyBorder="1"/>
    <xf numFmtId="164" fontId="2" fillId="0" borderId="1" xfId="1" applyNumberFormat="1" applyFon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4"/>
  <sheetViews>
    <sheetView workbookViewId="0">
      <selection activeCell="I4" sqref="I4"/>
    </sheetView>
  </sheetViews>
  <sheetFormatPr defaultRowHeight="15" x14ac:dyDescent="0.25"/>
  <cols>
    <col min="6" max="6" width="19.28515625" bestFit="1" customWidth="1"/>
    <col min="7" max="7" width="24.5703125" style="7" customWidth="1"/>
    <col min="8" max="8" width="24.5703125" customWidth="1"/>
    <col min="9" max="9" width="19" customWidth="1"/>
    <col min="11" max="11" width="13.28515625" bestFit="1" customWidth="1"/>
  </cols>
  <sheetData>
    <row r="3" spans="5:11" ht="28.5" customHeight="1" x14ac:dyDescent="0.25">
      <c r="E3" s="33" t="s">
        <v>19</v>
      </c>
      <c r="F3" s="33"/>
      <c r="G3" s="33"/>
      <c r="H3" s="33"/>
      <c r="I3" s="33"/>
    </row>
    <row r="4" spans="5:11" ht="30" x14ac:dyDescent="0.25">
      <c r="E4" s="9" t="s">
        <v>0</v>
      </c>
      <c r="F4" s="9" t="s">
        <v>16</v>
      </c>
      <c r="G4" s="11" t="s">
        <v>21</v>
      </c>
      <c r="H4" s="9" t="s">
        <v>17</v>
      </c>
      <c r="I4" s="9" t="s">
        <v>8</v>
      </c>
    </row>
    <row r="5" spans="5:11" x14ac:dyDescent="0.25">
      <c r="E5" s="5">
        <v>1</v>
      </c>
      <c r="F5" s="4" t="s">
        <v>18</v>
      </c>
      <c r="G5" s="15">
        <f>Working!L12</f>
        <v>3300000</v>
      </c>
      <c r="H5" s="15" t="s">
        <v>20</v>
      </c>
      <c r="I5" s="12">
        <f>Working!Q12</f>
        <v>996875</v>
      </c>
    </row>
    <row r="6" spans="5:11" x14ac:dyDescent="0.25">
      <c r="E6" s="5"/>
      <c r="F6" s="4"/>
      <c r="G6" s="12"/>
      <c r="H6" s="12"/>
      <c r="I6" s="12"/>
    </row>
    <row r="7" spans="5:11" x14ac:dyDescent="0.25">
      <c r="E7" s="4"/>
      <c r="F7" s="17" t="s">
        <v>15</v>
      </c>
      <c r="G7" s="14">
        <f>SUM(G5:G6)</f>
        <v>3300000</v>
      </c>
      <c r="H7" s="16" t="s">
        <v>22</v>
      </c>
      <c r="I7" s="14">
        <f>SUM(I5:I6)</f>
        <v>996875</v>
      </c>
      <c r="K7" s="20">
        <f>ROUND(I7,-4)</f>
        <v>1000000</v>
      </c>
    </row>
    <row r="8" spans="5:11" ht="29.25" customHeight="1" x14ac:dyDescent="0.25">
      <c r="E8" s="30" t="s">
        <v>29</v>
      </c>
      <c r="F8" s="31"/>
      <c r="G8" s="31"/>
      <c r="H8" s="31"/>
      <c r="I8" s="32"/>
      <c r="K8" s="21">
        <f>K7*0.85</f>
        <v>850000</v>
      </c>
    </row>
    <row r="9" spans="5:11" ht="20.100000000000001" customHeight="1" x14ac:dyDescent="0.25">
      <c r="E9" s="30" t="s">
        <v>23</v>
      </c>
      <c r="F9" s="31"/>
      <c r="G9" s="31"/>
      <c r="H9" s="31"/>
      <c r="I9" s="32"/>
      <c r="K9" s="21">
        <f>K7*0.75</f>
        <v>750000</v>
      </c>
    </row>
    <row r="10" spans="5:11" ht="20.100000000000001" customHeight="1" x14ac:dyDescent="0.25">
      <c r="E10" s="30" t="s">
        <v>24</v>
      </c>
      <c r="F10" s="31"/>
      <c r="G10" s="31"/>
      <c r="H10" s="31"/>
      <c r="I10" s="32"/>
    </row>
    <row r="11" spans="5:11" ht="39.950000000000003" customHeight="1" x14ac:dyDescent="0.25">
      <c r="E11" s="30" t="s">
        <v>25</v>
      </c>
      <c r="F11" s="31"/>
      <c r="G11" s="31"/>
      <c r="H11" s="31"/>
      <c r="I11" s="32"/>
    </row>
    <row r="12" spans="5:11" ht="29.25" customHeight="1" x14ac:dyDescent="0.25">
      <c r="E12" s="30" t="s">
        <v>26</v>
      </c>
      <c r="F12" s="31"/>
      <c r="G12" s="31"/>
      <c r="H12" s="31"/>
      <c r="I12" s="32"/>
    </row>
    <row r="13" spans="5:11" ht="31.5" customHeight="1" x14ac:dyDescent="0.25">
      <c r="E13" s="30" t="s">
        <v>27</v>
      </c>
      <c r="F13" s="31"/>
      <c r="G13" s="31"/>
      <c r="H13" s="31"/>
      <c r="I13" s="32"/>
    </row>
    <row r="14" spans="5:11" ht="35.25" customHeight="1" x14ac:dyDescent="0.25">
      <c r="E14" s="30" t="s">
        <v>28</v>
      </c>
      <c r="F14" s="31"/>
      <c r="G14" s="31"/>
      <c r="H14" s="31"/>
      <c r="I14" s="32"/>
    </row>
  </sheetData>
  <mergeCells count="8">
    <mergeCell ref="E13:I13"/>
    <mergeCell ref="E14:I14"/>
    <mergeCell ref="E3:I3"/>
    <mergeCell ref="E8:I8"/>
    <mergeCell ref="E9:I9"/>
    <mergeCell ref="E10:I10"/>
    <mergeCell ref="E11:I11"/>
    <mergeCell ref="E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tabSelected="1" workbookViewId="0">
      <selection activeCell="H20" sqref="H20"/>
    </sheetView>
  </sheetViews>
  <sheetFormatPr defaultRowHeight="15" x14ac:dyDescent="0.25"/>
  <cols>
    <col min="2" max="2" width="4.85546875" style="1" bestFit="1" customWidth="1"/>
    <col min="3" max="3" width="27.85546875" bestFit="1" customWidth="1"/>
    <col min="4" max="4" width="8.7109375" style="2" bestFit="1" customWidth="1"/>
    <col min="5" max="5" width="10" style="24" bestFit="1" customWidth="1"/>
    <col min="6" max="6" width="14.28515625" style="1" customWidth="1"/>
    <col min="7" max="7" width="14.5703125" customWidth="1"/>
    <col min="8" max="8" width="8.7109375" customWidth="1"/>
    <col min="9" max="9" width="8.28515625" customWidth="1"/>
    <col min="10" max="10" width="11.42578125" style="27" customWidth="1"/>
    <col min="11" max="11" width="17.42578125" customWidth="1"/>
    <col min="12" max="12" width="13.28515625" customWidth="1"/>
    <col min="13" max="13" width="8.140625" customWidth="1"/>
    <col min="14" max="14" width="12" customWidth="1"/>
    <col min="15" max="15" width="11.85546875" style="7" customWidth="1"/>
    <col min="16" max="16" width="9.140625" style="7" customWidth="1"/>
    <col min="17" max="17" width="12.85546875" customWidth="1"/>
    <col min="18" max="18" width="12.140625" style="7" bestFit="1" customWidth="1"/>
  </cols>
  <sheetData>
    <row r="2" spans="2:19" x14ac:dyDescent="0.25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9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9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2:19" ht="1.5" customHeight="1" x14ac:dyDescent="0.25">
      <c r="M5">
        <v>2023</v>
      </c>
    </row>
    <row r="6" spans="2:19" ht="44.25" customHeight="1" x14ac:dyDescent="0.25">
      <c r="B6" s="8" t="s">
        <v>0</v>
      </c>
      <c r="C6" s="8" t="s">
        <v>1</v>
      </c>
      <c r="D6" s="8" t="s">
        <v>9</v>
      </c>
      <c r="E6" s="25"/>
      <c r="F6" s="8" t="s">
        <v>2</v>
      </c>
      <c r="G6" s="9" t="s">
        <v>39</v>
      </c>
      <c r="H6" s="9" t="s">
        <v>4</v>
      </c>
      <c r="I6" s="8" t="s">
        <v>11</v>
      </c>
      <c r="J6" s="23" t="s">
        <v>3</v>
      </c>
      <c r="K6" s="9" t="s">
        <v>13</v>
      </c>
      <c r="L6" s="9" t="s">
        <v>12</v>
      </c>
      <c r="M6" s="9" t="s">
        <v>5</v>
      </c>
      <c r="N6" s="9" t="s">
        <v>6</v>
      </c>
      <c r="O6" s="10" t="s">
        <v>7</v>
      </c>
      <c r="P6" s="10" t="s">
        <v>14</v>
      </c>
      <c r="Q6" s="9" t="s">
        <v>8</v>
      </c>
    </row>
    <row r="7" spans="2:19" x14ac:dyDescent="0.25">
      <c r="B7" s="5">
        <v>1</v>
      </c>
      <c r="C7" s="4" t="s">
        <v>30</v>
      </c>
      <c r="D7" s="3">
        <v>3</v>
      </c>
      <c r="E7" s="26">
        <v>1474000</v>
      </c>
      <c r="F7" s="5" t="s">
        <v>10</v>
      </c>
      <c r="G7" s="4">
        <v>2018</v>
      </c>
      <c r="H7" s="4">
        <v>12</v>
      </c>
      <c r="I7" s="6">
        <v>0.05</v>
      </c>
      <c r="J7" s="28">
        <f>(1-I7)/H7</f>
        <v>7.9166666666666663E-2</v>
      </c>
      <c r="K7" s="18"/>
      <c r="L7" s="18">
        <v>1900000</v>
      </c>
      <c r="M7" s="4">
        <f>$M$5-G7</f>
        <v>5</v>
      </c>
      <c r="N7" s="18">
        <f>M7*L7*J7</f>
        <v>752083.33333333326</v>
      </c>
      <c r="O7" s="18">
        <f>L7-N7</f>
        <v>1147916.6666666667</v>
      </c>
      <c r="P7" s="22">
        <v>0.5</v>
      </c>
      <c r="Q7" s="18">
        <f>MAX(O7*(1-P7),I7*L7)</f>
        <v>573958.33333333337</v>
      </c>
      <c r="R7" s="7">
        <f>L7*0.095</f>
        <v>180500</v>
      </c>
    </row>
    <row r="8" spans="2:19" x14ac:dyDescent="0.25">
      <c r="B8" s="5">
        <f>B7+1</f>
        <v>2</v>
      </c>
      <c r="C8" s="4" t="s">
        <v>34</v>
      </c>
      <c r="D8" s="3">
        <v>3</v>
      </c>
      <c r="E8" s="26"/>
      <c r="F8" s="5" t="s">
        <v>10</v>
      </c>
      <c r="G8" s="4">
        <v>2018</v>
      </c>
      <c r="H8" s="4">
        <v>12</v>
      </c>
      <c r="I8" s="6">
        <v>0.05</v>
      </c>
      <c r="J8" s="28">
        <f t="shared" ref="J8:J11" si="0">(1-I8)/H8</f>
        <v>7.9166666666666663E-2</v>
      </c>
      <c r="K8" s="18">
        <v>250000</v>
      </c>
      <c r="L8" s="18">
        <f t="shared" ref="L8:L11" si="1">K8*D8</f>
        <v>750000</v>
      </c>
      <c r="M8" s="4">
        <f t="shared" ref="M8:M11" si="2">$M$5-G8</f>
        <v>5</v>
      </c>
      <c r="N8" s="18">
        <f t="shared" ref="N8:N11" si="3">M8*L8*J8</f>
        <v>296875</v>
      </c>
      <c r="O8" s="18">
        <f t="shared" ref="O8:O11" si="4">L8-N8</f>
        <v>453125</v>
      </c>
      <c r="P8" s="22">
        <v>0.5</v>
      </c>
      <c r="Q8" s="18">
        <f t="shared" ref="Q8" si="5">MAX(O8*(1-P8),I8*L8)</f>
        <v>226562.5</v>
      </c>
      <c r="R8" s="7">
        <v>37000</v>
      </c>
      <c r="S8" t="s">
        <v>35</v>
      </c>
    </row>
    <row r="9" spans="2:19" x14ac:dyDescent="0.25">
      <c r="B9" s="5">
        <f t="shared" ref="B9:B11" si="6">B8+1</f>
        <v>3</v>
      </c>
      <c r="C9" s="4" t="s">
        <v>36</v>
      </c>
      <c r="D9" s="3">
        <v>3</v>
      </c>
      <c r="E9" s="26"/>
      <c r="F9" s="5" t="s">
        <v>10</v>
      </c>
      <c r="G9" s="4">
        <v>2018</v>
      </c>
      <c r="H9" s="4">
        <v>12</v>
      </c>
      <c r="I9" s="6">
        <v>0.05</v>
      </c>
      <c r="J9" s="28">
        <f t="shared" si="0"/>
        <v>7.9166666666666663E-2</v>
      </c>
      <c r="K9" s="18">
        <v>150000</v>
      </c>
      <c r="L9" s="18">
        <f t="shared" si="1"/>
        <v>450000</v>
      </c>
      <c r="M9" s="4">
        <f t="shared" si="2"/>
        <v>5</v>
      </c>
      <c r="N9" s="18">
        <f t="shared" si="3"/>
        <v>178125</v>
      </c>
      <c r="O9" s="18">
        <f t="shared" si="4"/>
        <v>271875</v>
      </c>
      <c r="P9" s="22">
        <v>0.5</v>
      </c>
      <c r="Q9" s="18">
        <f>MAX(O9*(1-P9),I9*L9)</f>
        <v>135937.5</v>
      </c>
      <c r="R9" s="7">
        <v>22000</v>
      </c>
      <c r="S9" t="s">
        <v>37</v>
      </c>
    </row>
    <row r="10" spans="2:19" x14ac:dyDescent="0.25">
      <c r="B10" s="5">
        <f t="shared" si="6"/>
        <v>4</v>
      </c>
      <c r="C10" s="4" t="s">
        <v>33</v>
      </c>
      <c r="D10" s="3">
        <v>1</v>
      </c>
      <c r="E10" s="26"/>
      <c r="F10" s="5" t="s">
        <v>10</v>
      </c>
      <c r="G10" s="4">
        <v>2018</v>
      </c>
      <c r="H10" s="4">
        <v>12</v>
      </c>
      <c r="I10" s="6">
        <v>0.05</v>
      </c>
      <c r="J10" s="28">
        <f t="shared" si="0"/>
        <v>7.9166666666666663E-2</v>
      </c>
      <c r="K10" s="18">
        <v>170000</v>
      </c>
      <c r="L10" s="18">
        <v>150000</v>
      </c>
      <c r="M10" s="4">
        <f t="shared" si="2"/>
        <v>5</v>
      </c>
      <c r="N10" s="18">
        <f t="shared" si="3"/>
        <v>59375</v>
      </c>
      <c r="O10" s="18">
        <f t="shared" si="4"/>
        <v>90625</v>
      </c>
      <c r="P10" s="22">
        <v>0.5</v>
      </c>
      <c r="Q10" s="18">
        <f>MAX(O10*(1-P10),(I10*L10))</f>
        <v>45312.5</v>
      </c>
      <c r="R10" s="7">
        <v>7000</v>
      </c>
      <c r="S10" t="s">
        <v>32</v>
      </c>
    </row>
    <row r="11" spans="2:19" x14ac:dyDescent="0.25">
      <c r="B11" s="5">
        <f t="shared" si="6"/>
        <v>5</v>
      </c>
      <c r="C11" s="4" t="s">
        <v>38</v>
      </c>
      <c r="D11" s="3">
        <v>1</v>
      </c>
      <c r="E11" s="26"/>
      <c r="F11" s="5" t="s">
        <v>10</v>
      </c>
      <c r="G11" s="4">
        <v>2018</v>
      </c>
      <c r="H11" s="4">
        <v>12</v>
      </c>
      <c r="I11" s="6">
        <v>0.05</v>
      </c>
      <c r="J11" s="28">
        <f t="shared" si="0"/>
        <v>7.9166666666666663E-2</v>
      </c>
      <c r="K11" s="18">
        <v>50000</v>
      </c>
      <c r="L11" s="18">
        <f t="shared" si="1"/>
        <v>50000</v>
      </c>
      <c r="M11" s="4">
        <f t="shared" si="2"/>
        <v>5</v>
      </c>
      <c r="N11" s="18">
        <f t="shared" si="3"/>
        <v>19791.666666666664</v>
      </c>
      <c r="O11" s="18">
        <f t="shared" si="4"/>
        <v>30208.333333333336</v>
      </c>
      <c r="P11" s="22">
        <v>0.5</v>
      </c>
      <c r="Q11" s="18">
        <f>MAX(O11*(1-P11),(I11*L11))</f>
        <v>15104.166666666668</v>
      </c>
      <c r="R11" s="7">
        <v>2000</v>
      </c>
    </row>
    <row r="12" spans="2:19" x14ac:dyDescent="0.25">
      <c r="B12" s="5"/>
      <c r="C12" s="17" t="s">
        <v>15</v>
      </c>
      <c r="D12" s="3"/>
      <c r="E12" s="26"/>
      <c r="F12" s="5"/>
      <c r="G12" s="4"/>
      <c r="H12" s="4"/>
      <c r="I12" s="6"/>
      <c r="J12" s="28"/>
      <c r="K12" s="4"/>
      <c r="L12" s="19">
        <f>SUM(L7:L11)</f>
        <v>3300000</v>
      </c>
      <c r="M12" s="13"/>
      <c r="N12" s="19">
        <f>SUM(N7:N11)</f>
        <v>1306250</v>
      </c>
      <c r="O12" s="19">
        <f>SUM(O7:O11)</f>
        <v>1993750</v>
      </c>
      <c r="P12" s="13"/>
      <c r="Q12" s="19">
        <f>SUM(Q7:Q11)</f>
        <v>996875</v>
      </c>
      <c r="R12" s="29">
        <f>SUM(R7:R11)</f>
        <v>248500</v>
      </c>
    </row>
    <row r="13" spans="2:19" x14ac:dyDescent="0.25">
      <c r="Q13" s="7">
        <v>1025000</v>
      </c>
      <c r="R13" s="7">
        <v>250000</v>
      </c>
    </row>
    <row r="14" spans="2:19" x14ac:dyDescent="0.25">
      <c r="Q14" s="7">
        <f>Q13*0.9</f>
        <v>922500</v>
      </c>
      <c r="R14" s="7">
        <f>R13*0.95</f>
        <v>237500</v>
      </c>
    </row>
    <row r="15" spans="2:19" x14ac:dyDescent="0.25">
      <c r="Q15" s="7">
        <f>Q13*0.8</f>
        <v>820000</v>
      </c>
      <c r="R15" s="7">
        <f>R13*0.9</f>
        <v>225000</v>
      </c>
    </row>
    <row r="16" spans="2:19" x14ac:dyDescent="0.25">
      <c r="Q16" s="7"/>
    </row>
    <row r="17" spans="17:17" x14ac:dyDescent="0.25">
      <c r="Q17" s="7"/>
    </row>
    <row r="18" spans="17:17" x14ac:dyDescent="0.25">
      <c r="Q18" s="7"/>
    </row>
  </sheetData>
  <mergeCells count="1">
    <mergeCell ref="B2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Abhinav Chaturvedi</cp:lastModifiedBy>
  <dcterms:created xsi:type="dcterms:W3CDTF">2022-09-07T05:49:17Z</dcterms:created>
  <dcterms:modified xsi:type="dcterms:W3CDTF">2024-05-06T05:45:29Z</dcterms:modified>
</cp:coreProperties>
</file>