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FA2\Desktop\VIS (2024-25)-PL065-056-075_SVIL Mines Limited\RK Working June 24\"/>
    </mc:Choice>
  </mc:AlternateContent>
  <xr:revisionPtr revIDLastSave="0" documentId="13_ncr:1_{757F5121-0A9E-40F7-8670-972E8CF80DF9}" xr6:coauthVersionLast="47" xr6:coauthVersionMax="47" xr10:uidLastSave="{00000000-0000-0000-0000-000000000000}"/>
  <bookViews>
    <workbookView xWindow="-120" yWindow="-120" windowWidth="21840" windowHeight="13140" tabRatio="583" activeTab="1" xr2:uid="{00000000-000D-0000-FFFF-FFFF00000000}"/>
  </bookViews>
  <sheets>
    <sheet name="Historical Performance" sheetId="3" r:id="rId1"/>
    <sheet name="SVIL" sheetId="2" r:id="rId2"/>
  </sheets>
  <externalReferences>
    <externalReference r:id="rId3"/>
  </externalReference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2" l="1"/>
  <c r="J25" i="2"/>
  <c r="H14" i="2"/>
  <c r="E24" i="3"/>
  <c r="F24" i="3"/>
  <c r="D24" i="3"/>
  <c r="D14" i="2"/>
  <c r="D22" i="2"/>
  <c r="D27" i="2"/>
  <c r="D7" i="2" l="1"/>
  <c r="C18" i="3"/>
  <c r="D18" i="3"/>
  <c r="C9" i="3"/>
  <c r="D9" i="3"/>
  <c r="D11" i="3"/>
  <c r="C11" i="3"/>
  <c r="D69" i="2"/>
  <c r="E7" i="3" l="1"/>
  <c r="F7" i="3"/>
  <c r="C69" i="2"/>
  <c r="C56" i="2"/>
  <c r="C64" i="2" s="1"/>
  <c r="C52" i="2"/>
  <c r="C29" i="2"/>
  <c r="C24" i="2"/>
  <c r="C45" i="2"/>
  <c r="C61" i="2"/>
  <c r="D61" i="2" l="1"/>
  <c r="D28" i="2"/>
  <c r="D29" i="2" s="1"/>
  <c r="D23" i="2"/>
  <c r="D24" i="2" s="1"/>
  <c r="D30" i="2" l="1"/>
  <c r="D15" i="2"/>
  <c r="D8" i="2"/>
  <c r="D9" i="2"/>
  <c r="D10" i="2" l="1"/>
  <c r="C34" i="2"/>
  <c r="B15" i="3" l="1"/>
  <c r="B12" i="3"/>
  <c r="B17" i="3"/>
  <c r="B20" i="3"/>
  <c r="F12" i="3" l="1"/>
  <c r="F14" i="3" s="1"/>
  <c r="E12" i="3"/>
  <c r="E14" i="3" s="1"/>
  <c r="C12" i="3"/>
  <c r="D12" i="3"/>
  <c r="E17" i="3" l="1"/>
  <c r="E20" i="3" s="1"/>
  <c r="E23" i="3" s="1"/>
  <c r="E22" i="3"/>
  <c r="F17" i="3"/>
  <c r="F20" i="3" s="1"/>
  <c r="F23" i="3" s="1"/>
  <c r="F22" i="3"/>
  <c r="B6" i="3"/>
  <c r="D7" i="3"/>
  <c r="D4" i="3"/>
  <c r="E4" i="3" s="1"/>
  <c r="F4" i="3" s="1"/>
  <c r="D14" i="3" l="1"/>
  <c r="D22" i="3" s="1"/>
  <c r="C7" i="3"/>
  <c r="C10" i="2"/>
  <c r="D17" i="3" l="1"/>
  <c r="D20" i="3" s="1"/>
  <c r="D23" i="3" s="1"/>
  <c r="C14" i="3"/>
  <c r="C22" i="3" s="1"/>
  <c r="C30" i="2"/>
  <c r="C17" i="2"/>
  <c r="C18" i="2" s="1"/>
  <c r="D16" i="2"/>
  <c r="C17" i="3" l="1"/>
  <c r="C20" i="3" s="1"/>
  <c r="C23" i="3" s="1"/>
  <c r="D17" i="2"/>
  <c r="D18" i="2" s="1"/>
  <c r="C33" i="2" s="1"/>
  <c r="C35" i="2" s="1"/>
</calcChain>
</file>

<file path=xl/sharedStrings.xml><?xml version="1.0" encoding="utf-8"?>
<sst xmlns="http://schemas.openxmlformats.org/spreadsheetml/2006/main" count="97" uniqueCount="78">
  <si>
    <t>Assets</t>
  </si>
  <si>
    <t>Non-Current Assets</t>
  </si>
  <si>
    <t>PPE</t>
  </si>
  <si>
    <t>CWIP</t>
  </si>
  <si>
    <t>Current Assets</t>
  </si>
  <si>
    <t>Inventories</t>
  </si>
  <si>
    <t>Trade Receivables</t>
  </si>
  <si>
    <t>Total Assets</t>
  </si>
  <si>
    <t>Liabilities</t>
  </si>
  <si>
    <t>Current Liabilities</t>
  </si>
  <si>
    <t>Total Liabilities</t>
  </si>
  <si>
    <t>Investment</t>
  </si>
  <si>
    <t>Net Asset Value</t>
  </si>
  <si>
    <t>Loans</t>
  </si>
  <si>
    <t>Non-Current Liabilities</t>
  </si>
  <si>
    <t>Provisions</t>
  </si>
  <si>
    <t>Total Current Liabilities</t>
  </si>
  <si>
    <t>Total Non-Current Liabilities</t>
  </si>
  <si>
    <t>Total Non-Current Assets</t>
  </si>
  <si>
    <t>Total Current Assets</t>
  </si>
  <si>
    <t>Revenue from Operations</t>
  </si>
  <si>
    <t>Particulars</t>
  </si>
  <si>
    <t>EBIT</t>
  </si>
  <si>
    <t>Tax Expense</t>
  </si>
  <si>
    <t>EBIT Margin %</t>
  </si>
  <si>
    <t>Net Profit Margin %</t>
  </si>
  <si>
    <t>Revenue Growth Rate (Y.O.Y.)</t>
  </si>
  <si>
    <t>Total Revenue</t>
  </si>
  <si>
    <t>Factor</t>
  </si>
  <si>
    <t>Fair Market Value</t>
  </si>
  <si>
    <t>Investments</t>
  </si>
  <si>
    <t xml:space="preserve">Total </t>
  </si>
  <si>
    <t xml:space="preserve">Other Current Assets </t>
  </si>
  <si>
    <t>Annexures</t>
  </si>
  <si>
    <t>Fair Value</t>
  </si>
  <si>
    <t>Total Trade Receivable</t>
  </si>
  <si>
    <t>Cash hand</t>
  </si>
  <si>
    <t>Balance scheduled banks current account</t>
  </si>
  <si>
    <t>Balance scheduled banks deposit account</t>
  </si>
  <si>
    <t>Cash and Bank Balance</t>
  </si>
  <si>
    <t>Amount as on 31.03.2011</t>
  </si>
  <si>
    <t>M/s SVIL Mines Limited</t>
  </si>
  <si>
    <t>Amount as on 31st March 2011</t>
  </si>
  <si>
    <t>Unsecured Loan</t>
  </si>
  <si>
    <t>Secured Loan</t>
  </si>
  <si>
    <t>Debtors considered good exceeding six months unsecured</t>
  </si>
  <si>
    <t>Other trade receivables</t>
  </si>
  <si>
    <t>Cash &amp; Bank Balance</t>
  </si>
  <si>
    <t>Total</t>
  </si>
  <si>
    <t>Unsecured loans advances value be received</t>
  </si>
  <si>
    <t>Advance income tax paid</t>
  </si>
  <si>
    <t>Other loans advances</t>
  </si>
  <si>
    <t>Investment in Wholly Owned Subsidiary (Long term, trade, unquoted, at cost)</t>
  </si>
  <si>
    <t>Investment properties (immovable properties) (Long term, non-trade, unquoted, at cost)</t>
  </si>
  <si>
    <t>Other advance taxes</t>
  </si>
  <si>
    <t>Consumption materials changes inventories</t>
  </si>
  <si>
    <t>Contract cost</t>
  </si>
  <si>
    <t>Administrative selling other expenses</t>
  </si>
  <si>
    <t>-SVIL Mines International FZE</t>
  </si>
  <si>
    <t>-SVIL Mines International Pte Ltd</t>
  </si>
  <si>
    <t>Amount (INR)</t>
  </si>
  <si>
    <t>Land</t>
  </si>
  <si>
    <t>Building</t>
  </si>
  <si>
    <t>P&amp;M</t>
  </si>
  <si>
    <t>Equipment</t>
  </si>
  <si>
    <t>Patent</t>
  </si>
  <si>
    <t>Other Intangible Asset</t>
  </si>
  <si>
    <t>Mines</t>
  </si>
  <si>
    <t>Vehicles</t>
  </si>
  <si>
    <t>Furniture</t>
  </si>
  <si>
    <r>
      <t>S.</t>
    </r>
    <r>
      <rPr>
        <b/>
        <sz val="11"/>
        <color rgb="FFFFFFFF"/>
        <rFont val="Calibri"/>
        <family val="2"/>
      </rPr>
      <t xml:space="preserve"> No.</t>
    </r>
  </si>
  <si>
    <t>Indicative &amp; Estimated Prospective Fair Market Value</t>
  </si>
  <si>
    <t>Land Value (A)</t>
  </si>
  <si>
    <t>Total Building &amp; Civil Works (B)</t>
  </si>
  <si>
    <t>Plant &amp; Machinery Value (C)</t>
  </si>
  <si>
    <r>
      <t>Total Add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(A+B+C)</t>
    </r>
  </si>
  <si>
    <r>
      <t>Total Add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(A+B+C)</t>
    </r>
  </si>
  <si>
    <t>S.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</si>
</sst>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* #,##0.00_-;\-* #,##0.00_-;_-* &quot;-&quot;??_-;_-@_-"/>
    <numFmt numFmtId="165" formatCode="&quot;FY&quot;\ 0\ &quot;A&quot;"/>
    <numFmt numFmtId="166" formatCode="_ * #,##0_ ;_ * \-#,##0_ ;_ * &quot;-&quot;??_ ;_ @_ 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indexed="8"/>
      <name val="Times New Roman"/>
      <family val="2"/>
    </font>
    <font>
      <sz val="11"/>
      <color theme="1"/>
      <name val="DejaVu Serif Condensed"/>
      <family val="2"/>
    </font>
    <font>
      <sz val="11"/>
      <color theme="1"/>
      <name val="Times New Roman"/>
      <family val="2"/>
    </font>
    <font>
      <sz val="10"/>
      <color theme="1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FFFFFF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D9E2F3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9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8" fillId="0" borderId="0"/>
    <xf numFmtId="0" fontId="1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Border="0" applyAlignment="0">
      <alignment horizontal="left"/>
    </xf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43" fontId="0" fillId="0" borderId="0" xfId="1" applyFont="1" applyAlignment="1">
      <alignment horizontal="center" vertical="center"/>
    </xf>
    <xf numFmtId="165" fontId="0" fillId="0" borderId="0" xfId="0" applyNumberFormat="1"/>
    <xf numFmtId="0" fontId="12" fillId="3" borderId="0" xfId="0" applyFont="1" applyFill="1"/>
    <xf numFmtId="0" fontId="3" fillId="0" borderId="1" xfId="0" applyFont="1" applyBorder="1"/>
    <xf numFmtId="2" fontId="0" fillId="0" borderId="0" xfId="0" applyNumberFormat="1" applyAlignment="1">
      <alignment horizontal="center"/>
    </xf>
    <xf numFmtId="165" fontId="12" fillId="3" borderId="0" xfId="0" applyNumberFormat="1" applyFont="1" applyFill="1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1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3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/>
    </xf>
    <xf numFmtId="43" fontId="3" fillId="0" borderId="0" xfId="1" applyFont="1" applyAlignment="1">
      <alignment horizontal="center" vertical="center"/>
    </xf>
    <xf numFmtId="43" fontId="1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0" applyNumberFormat="1" applyAlignment="1">
      <alignment vertical="center"/>
    </xf>
    <xf numFmtId="0" fontId="12" fillId="3" borderId="2" xfId="0" applyFont="1" applyFill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43" fontId="3" fillId="4" borderId="0" xfId="1" applyFont="1" applyFill="1" applyAlignment="1">
      <alignment horizontal="center" vertical="center"/>
    </xf>
    <xf numFmtId="2" fontId="0" fillId="4" borderId="0" xfId="0" applyNumberFormat="1" applyFill="1" applyAlignment="1">
      <alignment horizontal="center" vertical="center"/>
    </xf>
    <xf numFmtId="2" fontId="3" fillId="4" borderId="0" xfId="0" applyNumberFormat="1" applyFont="1" applyFill="1" applyAlignment="1">
      <alignment horizontal="center" vertical="center"/>
    </xf>
    <xf numFmtId="2" fontId="3" fillId="4" borderId="2" xfId="0" applyNumberFormat="1" applyFont="1" applyFill="1" applyBorder="1" applyAlignment="1">
      <alignment horizontal="center" vertical="center"/>
    </xf>
    <xf numFmtId="43" fontId="3" fillId="4" borderId="2" xfId="1" applyFont="1" applyFill="1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0" fontId="0" fillId="0" borderId="2" xfId="0" quotePrefix="1" applyBorder="1" applyAlignment="1">
      <alignment horizontal="left" vertical="center" indent="2"/>
    </xf>
    <xf numFmtId="10" fontId="0" fillId="0" borderId="0" xfId="58" applyNumberFormat="1" applyFont="1" applyFill="1" applyAlignment="1">
      <alignment horizontal="center"/>
    </xf>
    <xf numFmtId="166" fontId="0" fillId="0" borderId="0" xfId="1" applyNumberFormat="1" applyFont="1" applyFill="1" applyAlignment="1">
      <alignment horizontal="center"/>
    </xf>
    <xf numFmtId="166" fontId="0" fillId="0" borderId="0" xfId="1" applyNumberFormat="1" applyFont="1" applyAlignment="1">
      <alignment horizontal="center"/>
    </xf>
    <xf numFmtId="166" fontId="3" fillId="0" borderId="1" xfId="1" applyNumberFormat="1" applyFont="1" applyFill="1" applyBorder="1" applyAlignment="1">
      <alignment horizontal="center"/>
    </xf>
    <xf numFmtId="166" fontId="3" fillId="0" borderId="1" xfId="1" applyNumberFormat="1" applyFont="1" applyBorder="1" applyAlignment="1">
      <alignment horizontal="center"/>
    </xf>
    <xf numFmtId="166" fontId="0" fillId="0" borderId="0" xfId="0" applyNumberFormat="1"/>
    <xf numFmtId="166" fontId="3" fillId="0" borderId="0" xfId="1" applyNumberFormat="1" applyFont="1" applyFill="1" applyBorder="1" applyAlignment="1">
      <alignment horizontal="center"/>
    </xf>
    <xf numFmtId="166" fontId="3" fillId="0" borderId="0" xfId="1" applyNumberFormat="1" applyFont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12" fillId="3" borderId="2" xfId="2" applyFont="1" applyFill="1" applyBorder="1" applyAlignment="1">
      <alignment horizontal="left" vertical="center"/>
    </xf>
    <xf numFmtId="43" fontId="12" fillId="3" borderId="2" xfId="1" applyFont="1" applyFill="1" applyBorder="1" applyAlignment="1">
      <alignment horizontal="center" vertical="center"/>
    </xf>
    <xf numFmtId="0" fontId="14" fillId="4" borderId="2" xfId="2" applyFont="1" applyFill="1" applyBorder="1" applyAlignment="1">
      <alignment horizontal="left" vertical="center"/>
    </xf>
    <xf numFmtId="43" fontId="14" fillId="4" borderId="2" xfId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2" xfId="0" applyFont="1" applyBorder="1" applyAlignment="1">
      <alignment horizontal="left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left" vertical="center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43" fontId="0" fillId="0" borderId="0" xfId="1" applyFont="1" applyAlignment="1">
      <alignment vertical="center"/>
    </xf>
    <xf numFmtId="43" fontId="3" fillId="0" borderId="0" xfId="1" applyFont="1" applyAlignment="1">
      <alignment vertical="center"/>
    </xf>
    <xf numFmtId="0" fontId="15" fillId="3" borderId="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vertical="center" wrapText="1"/>
    </xf>
    <xf numFmtId="3" fontId="17" fillId="0" borderId="6" xfId="0" applyNumberFormat="1" applyFont="1" applyBorder="1" applyAlignment="1">
      <alignment horizontal="center" vertical="center" wrapText="1"/>
    </xf>
    <xf numFmtId="3" fontId="18" fillId="6" borderId="6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3" fontId="20" fillId="4" borderId="6" xfId="0" applyNumberFormat="1" applyFont="1" applyFill="1" applyBorder="1" applyAlignment="1">
      <alignment horizontal="center" vertical="center" wrapText="1"/>
    </xf>
  </cellXfs>
  <cellStyles count="59">
    <cellStyle name="Comma" xfId="1" builtinId="3"/>
    <cellStyle name="Comma 10 10 2" xfId="5" xr:uid="{00000000-0005-0000-0000-000001000000}"/>
    <cellStyle name="Comma 10 11" xfId="6" xr:uid="{00000000-0005-0000-0000-000002000000}"/>
    <cellStyle name="Comma 10 2 6" xfId="7" xr:uid="{00000000-0005-0000-0000-000003000000}"/>
    <cellStyle name="Comma 10 4" xfId="8" xr:uid="{00000000-0005-0000-0000-000004000000}"/>
    <cellStyle name="Comma 11" xfId="9" xr:uid="{00000000-0005-0000-0000-000005000000}"/>
    <cellStyle name="Comma 12" xfId="10" xr:uid="{00000000-0005-0000-0000-000006000000}"/>
    <cellStyle name="Comma 12 2" xfId="11" xr:uid="{00000000-0005-0000-0000-000007000000}"/>
    <cellStyle name="Comma 12 3 3 2" xfId="12" xr:uid="{00000000-0005-0000-0000-000008000000}"/>
    <cellStyle name="Comma 2" xfId="4" xr:uid="{00000000-0005-0000-0000-000009000000}"/>
    <cellStyle name="Comma 2 2" xfId="13" xr:uid="{00000000-0005-0000-0000-00000A000000}"/>
    <cellStyle name="Comma 2 2 2" xfId="14" xr:uid="{00000000-0005-0000-0000-00000B000000}"/>
    <cellStyle name="Comma 2 2 4" xfId="15" xr:uid="{00000000-0005-0000-0000-00000C000000}"/>
    <cellStyle name="Comma 2 2 4 2" xfId="16" xr:uid="{00000000-0005-0000-0000-00000D000000}"/>
    <cellStyle name="Comma 4 3 2" xfId="17" xr:uid="{00000000-0005-0000-0000-00000E000000}"/>
    <cellStyle name="Comma 43" xfId="18" xr:uid="{00000000-0005-0000-0000-00000F000000}"/>
    <cellStyle name="Comma 6 5" xfId="19" xr:uid="{00000000-0005-0000-0000-000010000000}"/>
    <cellStyle name="Comma 7" xfId="20" xr:uid="{00000000-0005-0000-0000-000011000000}"/>
    <cellStyle name="Comma 8" xfId="21" xr:uid="{00000000-0005-0000-0000-000012000000}"/>
    <cellStyle name="Good" xfId="2" builtinId="26"/>
    <cellStyle name="Norm??" xfId="22" xr:uid="{00000000-0005-0000-0000-000014000000}"/>
    <cellStyle name="Normal" xfId="0" builtinId="0"/>
    <cellStyle name="Normal - Style1" xfId="23" xr:uid="{00000000-0005-0000-0000-000016000000}"/>
    <cellStyle name="Normal - Style1 2" xfId="24" xr:uid="{00000000-0005-0000-0000-000017000000}"/>
    <cellStyle name="Normal 10" xfId="55" xr:uid="{00000000-0005-0000-0000-000018000000}"/>
    <cellStyle name="Normal 10 10 2" xfId="25" xr:uid="{00000000-0005-0000-0000-000019000000}"/>
    <cellStyle name="Normal 10 2 2" xfId="26" xr:uid="{00000000-0005-0000-0000-00001A000000}"/>
    <cellStyle name="Normal 109 2" xfId="27" xr:uid="{00000000-0005-0000-0000-00001B000000}"/>
    <cellStyle name="Normal 11" xfId="56" xr:uid="{00000000-0005-0000-0000-00001C000000}"/>
    <cellStyle name="Normal 11 2 2 2 2 2" xfId="28" xr:uid="{00000000-0005-0000-0000-00001D000000}"/>
    <cellStyle name="Normal 112" xfId="29" xr:uid="{00000000-0005-0000-0000-00001E000000}"/>
    <cellStyle name="Normal 113" xfId="30" xr:uid="{00000000-0005-0000-0000-00001F000000}"/>
    <cellStyle name="Normal 12" xfId="57" xr:uid="{00000000-0005-0000-0000-000020000000}"/>
    <cellStyle name="Normal 15 2" xfId="31" xr:uid="{00000000-0005-0000-0000-000021000000}"/>
    <cellStyle name="Normal 16" xfId="32" xr:uid="{00000000-0005-0000-0000-000022000000}"/>
    <cellStyle name="Normal 17 2" xfId="33" xr:uid="{00000000-0005-0000-0000-000023000000}"/>
    <cellStyle name="Normal 2" xfId="34" xr:uid="{00000000-0005-0000-0000-000024000000}"/>
    <cellStyle name="Normal 2 10" xfId="35" xr:uid="{00000000-0005-0000-0000-000025000000}"/>
    <cellStyle name="Normal 2 11" xfId="36" xr:uid="{00000000-0005-0000-0000-000026000000}"/>
    <cellStyle name="Normal 2 11 2" xfId="37" xr:uid="{00000000-0005-0000-0000-000027000000}"/>
    <cellStyle name="Normal 2 16" xfId="38" xr:uid="{00000000-0005-0000-0000-000028000000}"/>
    <cellStyle name="Normal 2 17 3" xfId="39" xr:uid="{00000000-0005-0000-0000-000029000000}"/>
    <cellStyle name="Normal 2 2" xfId="40" xr:uid="{00000000-0005-0000-0000-00002A000000}"/>
    <cellStyle name="Normal 2 2 13" xfId="41" xr:uid="{00000000-0005-0000-0000-00002B000000}"/>
    <cellStyle name="Normal 2 2 3" xfId="42" xr:uid="{00000000-0005-0000-0000-00002C000000}"/>
    <cellStyle name="Normal 2 2 6" xfId="43" xr:uid="{00000000-0005-0000-0000-00002D000000}"/>
    <cellStyle name="Normal 3" xfId="44" xr:uid="{00000000-0005-0000-0000-00002E000000}"/>
    <cellStyle name="Normal 4" xfId="45" xr:uid="{00000000-0005-0000-0000-00002F000000}"/>
    <cellStyle name="Normal 5" xfId="3" xr:uid="{00000000-0005-0000-0000-000030000000}"/>
    <cellStyle name="Normal 5 4" xfId="46" xr:uid="{00000000-0005-0000-0000-000031000000}"/>
    <cellStyle name="Normal 6" xfId="47" xr:uid="{00000000-0005-0000-0000-000032000000}"/>
    <cellStyle name="Normal 7" xfId="53" xr:uid="{00000000-0005-0000-0000-000033000000}"/>
    <cellStyle name="Normal 8" xfId="48" xr:uid="{00000000-0005-0000-0000-000034000000}"/>
    <cellStyle name="Normal 9" xfId="54" xr:uid="{00000000-0005-0000-0000-000035000000}"/>
    <cellStyle name="Percent" xfId="58" builtinId="5"/>
    <cellStyle name="Percent 11" xfId="50" xr:uid="{00000000-0005-0000-0000-000036000000}"/>
    <cellStyle name="Percent 2" xfId="49" xr:uid="{00000000-0005-0000-0000-000037000000}"/>
    <cellStyle name="Percent 2 2 2" xfId="51" xr:uid="{00000000-0005-0000-0000-000038000000}"/>
    <cellStyle name="Percent 3 2 2" xfId="52" xr:uid="{00000000-0005-0000-0000-00003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1100" b="1" i="0">
                <a:solidFill>
                  <a:schemeClr val="bg1"/>
                </a:solidFill>
              </a:rPr>
              <a:t>EBIT Margin %</a:t>
            </a:r>
          </a:p>
        </c:rich>
      </c:tx>
      <c:overlay val="0"/>
      <c:spPr>
        <a:solidFill>
          <a:srgbClr val="00206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2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'Historical Performance'!$C$4:$F$4</c:f>
              <c:numCache>
                <c:formatCode>"FY"\ 0\ "A"</c:formatCode>
                <c:ptCount val="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</c:numCache>
            </c:numRef>
          </c:cat>
          <c:val>
            <c:numRef>
              <c:f>'Historical Performance'!$C$22:$F$22</c:f>
              <c:numCache>
                <c:formatCode>0.00%</c:formatCode>
                <c:ptCount val="4"/>
                <c:pt idx="0">
                  <c:v>0.41409240364293837</c:v>
                </c:pt>
                <c:pt idx="1">
                  <c:v>0.34676506390990336</c:v>
                </c:pt>
                <c:pt idx="2">
                  <c:v>0.2672094689765464</c:v>
                </c:pt>
                <c:pt idx="3">
                  <c:v>0.12463051448193796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4D-46CB-9201-62DA5289309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22551632"/>
        <c:axId val="422549008"/>
      </c:barChart>
      <c:catAx>
        <c:axId val="4225516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b="1" i="1"/>
                  <a:t>Financial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FY&quot;\ 0\ &quot;A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549008"/>
        <c:crosses val="autoZero"/>
        <c:auto val="1"/>
        <c:lblAlgn val="ctr"/>
        <c:lblOffset val="100"/>
        <c:noMultiLvlLbl val="0"/>
      </c:catAx>
      <c:valAx>
        <c:axId val="422549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b="1" i="1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551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1100" b="1" i="0">
                <a:solidFill>
                  <a:schemeClr val="bg1"/>
                </a:solidFill>
              </a:rPr>
              <a:t>Net Profit Margin</a:t>
            </a:r>
            <a:r>
              <a:rPr lang="en-IN" sz="1100" b="1" i="0" baseline="0">
                <a:solidFill>
                  <a:schemeClr val="bg1"/>
                </a:solidFill>
              </a:rPr>
              <a:t> %</a:t>
            </a:r>
            <a:endParaRPr lang="en-IN" sz="1100" b="1" i="0">
              <a:solidFill>
                <a:schemeClr val="bg1"/>
              </a:solidFill>
            </a:endParaRPr>
          </a:p>
        </c:rich>
      </c:tx>
      <c:overlay val="0"/>
      <c:spPr>
        <a:solidFill>
          <a:srgbClr val="00206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2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'Historical Performance'!$C$4:$F$4</c:f>
              <c:numCache>
                <c:formatCode>"FY"\ 0\ "A"</c:formatCode>
                <c:ptCount val="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</c:numCache>
            </c:numRef>
          </c:cat>
          <c:val>
            <c:numRef>
              <c:f>'Historical Performance'!$C$23:$F$23</c:f>
              <c:numCache>
                <c:formatCode>0.00%</c:formatCode>
                <c:ptCount val="4"/>
                <c:pt idx="0">
                  <c:v>5.625346215963796E-2</c:v>
                </c:pt>
                <c:pt idx="1">
                  <c:v>4.5510845639667646E-2</c:v>
                </c:pt>
                <c:pt idx="2">
                  <c:v>3.9721032604364159E-2</c:v>
                </c:pt>
                <c:pt idx="3">
                  <c:v>4.0456616877527066E-2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8A-4A9B-BDC1-D06CC6CE4FA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23916208"/>
        <c:axId val="423921784"/>
      </c:barChart>
      <c:catAx>
        <c:axId val="423916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b="1" i="1"/>
                  <a:t>Financial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FY&quot;\ 0\ &quot;A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3921784"/>
        <c:crosses val="autoZero"/>
        <c:auto val="1"/>
        <c:lblAlgn val="ctr"/>
        <c:lblOffset val="100"/>
        <c:noMultiLvlLbl val="0"/>
      </c:catAx>
      <c:valAx>
        <c:axId val="423921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b="1" i="1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391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1100" b="1">
                <a:solidFill>
                  <a:schemeClr val="bg1"/>
                </a:solidFill>
              </a:rPr>
              <a:t>Revenue Growth</a:t>
            </a:r>
            <a:r>
              <a:rPr lang="en-IN" sz="1100" b="1" baseline="0">
                <a:solidFill>
                  <a:schemeClr val="bg1"/>
                </a:solidFill>
              </a:rPr>
              <a:t> Rate</a:t>
            </a:r>
          </a:p>
          <a:p>
            <a:pPr>
              <a:defRPr/>
            </a:pPr>
            <a:r>
              <a:rPr lang="en-IN" sz="1100" b="1" baseline="0">
                <a:solidFill>
                  <a:schemeClr val="bg1"/>
                </a:solidFill>
              </a:rPr>
              <a:t>(Y.O.Y.)</a:t>
            </a:r>
            <a:endParaRPr lang="en-IN" sz="1100" b="1">
              <a:solidFill>
                <a:schemeClr val="bg1"/>
              </a:solidFill>
            </a:endParaRPr>
          </a:p>
        </c:rich>
      </c:tx>
      <c:overlay val="0"/>
      <c:spPr>
        <a:solidFill>
          <a:srgbClr val="00206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2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'Historical Performance'!$D$4:$F$4</c:f>
              <c:numCache>
                <c:formatCode>"FY"\ 0\ "A"</c:formatCode>
                <c:ptCount val="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</c:numCache>
            </c:numRef>
          </c:cat>
          <c:val>
            <c:numRef>
              <c:f>'Historical Performance'!$D$24:$F$24</c:f>
              <c:numCache>
                <c:formatCode>0.00%</c:formatCode>
                <c:ptCount val="3"/>
                <c:pt idx="0">
                  <c:v>1.8256039581246597</c:v>
                </c:pt>
                <c:pt idx="1">
                  <c:v>0.37021730630723315</c:v>
                </c:pt>
                <c:pt idx="2">
                  <c:v>1.7935681384162541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F0-4FCB-B937-EE9155B19A7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17578744"/>
        <c:axId val="417571528"/>
      </c:barChart>
      <c:catAx>
        <c:axId val="4175787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b="1" i="1"/>
                  <a:t>Financial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FY&quot;\ 0\ &quot;A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571528"/>
        <c:crosses val="autoZero"/>
        <c:auto val="1"/>
        <c:lblAlgn val="ctr"/>
        <c:lblOffset val="100"/>
        <c:noMultiLvlLbl val="0"/>
      </c:catAx>
      <c:valAx>
        <c:axId val="417571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b="1" i="1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578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b="1">
                <a:solidFill>
                  <a:schemeClr val="bg1"/>
                </a:solidFill>
              </a:rPr>
              <a:t>KEY RATIOS</a:t>
            </a:r>
          </a:p>
        </c:rich>
      </c:tx>
      <c:overlay val="0"/>
      <c:spPr>
        <a:solidFill>
          <a:srgbClr val="00206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'Historical Performance'!$B$22</c:f>
              <c:strCache>
                <c:ptCount val="1"/>
                <c:pt idx="0">
                  <c:v>EBIT Margin 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'Historical Performance'!$C$4:$F$4</c:f>
              <c:numCache>
                <c:formatCode>"FY"\ 0\ "A"</c:formatCode>
                <c:ptCount val="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</c:numCache>
            </c:numRef>
          </c:cat>
          <c:val>
            <c:numRef>
              <c:f>'Historical Performance'!$C$22:$F$22</c:f>
              <c:numCache>
                <c:formatCode>0.00%</c:formatCode>
                <c:ptCount val="4"/>
                <c:pt idx="0">
                  <c:v>0.41409240364293837</c:v>
                </c:pt>
                <c:pt idx="1">
                  <c:v>0.34676506390990336</c:v>
                </c:pt>
                <c:pt idx="2">
                  <c:v>0.2672094689765464</c:v>
                </c:pt>
                <c:pt idx="3">
                  <c:v>0.12463051448193796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5F-4741-8921-1568B4D4E63C}"/>
            </c:ext>
          </c:extLst>
        </c:ser>
        <c:ser>
          <c:idx val="1"/>
          <c:order val="1"/>
          <c:tx>
            <c:strRef>
              <c:f>'Historical Performance'!$B$23</c:f>
              <c:strCache>
                <c:ptCount val="1"/>
                <c:pt idx="0">
                  <c:v>Net Profit Margin 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'Historical Performance'!$C$4:$F$4</c:f>
              <c:numCache>
                <c:formatCode>"FY"\ 0\ "A"</c:formatCode>
                <c:ptCount val="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</c:numCache>
            </c:numRef>
          </c:cat>
          <c:val>
            <c:numRef>
              <c:f>'Historical Performance'!$C$23:$F$23</c:f>
              <c:numCache>
                <c:formatCode>0.00%</c:formatCode>
                <c:ptCount val="4"/>
                <c:pt idx="0">
                  <c:v>5.625346215963796E-2</c:v>
                </c:pt>
                <c:pt idx="1">
                  <c:v>4.5510845639667646E-2</c:v>
                </c:pt>
                <c:pt idx="2">
                  <c:v>3.9721032604364159E-2</c:v>
                </c:pt>
                <c:pt idx="3">
                  <c:v>4.0456616877527066E-2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5F-4741-8921-1568B4D4E63C}"/>
            </c:ext>
          </c:extLst>
        </c:ser>
        <c:ser>
          <c:idx val="2"/>
          <c:order val="2"/>
          <c:tx>
            <c:strRef>
              <c:f>'Historical Performance'!$B$24</c:f>
              <c:strCache>
                <c:ptCount val="1"/>
                <c:pt idx="0">
                  <c:v>Revenue Growth Rate (Y.O.Y.)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'Historical Performance'!$C$4:$F$4</c:f>
              <c:numCache>
                <c:formatCode>"FY"\ 0\ "A"</c:formatCode>
                <c:ptCount val="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</c:numCache>
            </c:numRef>
          </c:cat>
          <c:val>
            <c:numRef>
              <c:f>'Historical Performance'!$C$24:$F$24</c:f>
              <c:numCache>
                <c:formatCode>0.00%</c:formatCode>
                <c:ptCount val="4"/>
                <c:pt idx="1">
                  <c:v>1.8256039581246597</c:v>
                </c:pt>
                <c:pt idx="2">
                  <c:v>0.37021730630723315</c:v>
                </c:pt>
                <c:pt idx="3">
                  <c:v>1.7935681384162541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5F-4741-8921-1568B4D4E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9127631"/>
        <c:axId val="1259118479"/>
      </c:lineChart>
      <c:catAx>
        <c:axId val="12591276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Financial</a:t>
                </a:r>
                <a:r>
                  <a:rPr lang="en-IN" baseline="0"/>
                  <a:t> Year</a:t>
                </a:r>
                <a:endParaRPr lang="en-IN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FY&quot;\ 0\ &quot;A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9118479"/>
        <c:crosses val="autoZero"/>
        <c:auto val="1"/>
        <c:lblAlgn val="ctr"/>
        <c:lblOffset val="100"/>
        <c:noMultiLvlLbl val="0"/>
      </c:catAx>
      <c:valAx>
        <c:axId val="1259118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b="1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9127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533399</xdr:colOff>
      <xdr:row>25</xdr:row>
      <xdr:rowOff>114300</xdr:rowOff>
    </xdr:from>
    <xdr:to>
      <xdr:col>12</xdr:col>
      <xdr:colOff>390524</xdr:colOff>
      <xdr:row>39</xdr:row>
      <xdr:rowOff>38099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4FBF713-A423-1976-71ED-5CF962C932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42862</xdr:colOff>
      <xdr:row>40</xdr:row>
      <xdr:rowOff>85725</xdr:rowOff>
    </xdr:from>
    <xdr:to>
      <xdr:col>4</xdr:col>
      <xdr:colOff>438150</xdr:colOff>
      <xdr:row>54</xdr:row>
      <xdr:rowOff>133350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9414870-6357-8EB3-1C94-3526233B76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514350</xdr:colOff>
      <xdr:row>40</xdr:row>
      <xdr:rowOff>76200</xdr:rowOff>
    </xdr:from>
    <xdr:to>
      <xdr:col>12</xdr:col>
      <xdr:colOff>438150</xdr:colOff>
      <xdr:row>54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D88295B-4A7E-F04A-39B9-962FCD4B54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238125</xdr:colOff>
      <xdr:row>7</xdr:row>
      <xdr:rowOff>47625</xdr:rowOff>
    </xdr:from>
    <xdr:to>
      <xdr:col>14</xdr:col>
      <xdr:colOff>542925</xdr:colOff>
      <xdr:row>18</xdr:row>
      <xdr:rowOff>123825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E08C8CF-8056-4479-BE24-BD2BE4F2B4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2/Desktop/Sintex%20BAPL%20Ltd/RK%20Working%20June%202022/RK%20Working%20Aug%202022/Balance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3">
          <cell r="B3">
            <v>1683.73</v>
          </cell>
        </row>
        <row r="4">
          <cell r="A4" t="str">
            <v>Other income</v>
          </cell>
        </row>
        <row r="12">
          <cell r="A12" t="str">
            <v>Finance costs</v>
          </cell>
        </row>
        <row r="15">
          <cell r="A15" t="str">
            <v>Total expenses</v>
          </cell>
        </row>
        <row r="19">
          <cell r="A19" t="str">
            <v>Profit before tax</v>
          </cell>
        </row>
        <row r="26">
          <cell r="A26" t="str">
            <v>Profit for the year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D0070-6BC2-46C9-B008-6B609E1D5727}">
  <dimension ref="B1:G24"/>
  <sheetViews>
    <sheetView showGridLines="0" topLeftCell="A7" workbookViewId="0">
      <selection activeCell="C19" sqref="C19"/>
    </sheetView>
  </sheetViews>
  <sheetFormatPr defaultRowHeight="15"/>
  <cols>
    <col min="1" max="1" width="5" customWidth="1"/>
    <col min="2" max="2" width="37.5703125" customWidth="1"/>
    <col min="3" max="3" width="14.85546875" customWidth="1"/>
    <col min="4" max="6" width="16.85546875" bestFit="1" customWidth="1"/>
  </cols>
  <sheetData>
    <row r="1" spans="2:7" ht="18.75" customHeight="1"/>
    <row r="2" spans="2:7" ht="15" customHeight="1">
      <c r="B2" s="56" t="s">
        <v>41</v>
      </c>
      <c r="C2" s="56"/>
      <c r="D2" s="56"/>
      <c r="E2" s="56"/>
      <c r="F2" s="56"/>
    </row>
    <row r="3" spans="2:7" ht="10.5" customHeight="1"/>
    <row r="4" spans="2:7">
      <c r="B4" s="4" t="s">
        <v>21</v>
      </c>
      <c r="C4" s="7">
        <v>2008</v>
      </c>
      <c r="D4" s="7">
        <f>C4+1</f>
        <v>2009</v>
      </c>
      <c r="E4" s="7">
        <f t="shared" ref="E4:F4" si="0">D4+1</f>
        <v>2010</v>
      </c>
      <c r="F4" s="7">
        <f t="shared" si="0"/>
        <v>2011</v>
      </c>
      <c r="G4" s="3"/>
    </row>
    <row r="5" spans="2:7">
      <c r="B5" t="s">
        <v>20</v>
      </c>
      <c r="C5" s="38">
        <v>490145654</v>
      </c>
      <c r="D5" s="38">
        <v>1384957500</v>
      </c>
      <c r="E5" s="39">
        <v>1897692735</v>
      </c>
      <c r="F5" s="39">
        <v>5301333961</v>
      </c>
    </row>
    <row r="6" spans="2:7">
      <c r="B6" t="str">
        <f>[1]Sheet1!A4</f>
        <v>Other income</v>
      </c>
      <c r="C6" s="38">
        <v>86599560</v>
      </c>
      <c r="D6" s="38">
        <v>33970771</v>
      </c>
      <c r="E6" s="39">
        <v>26405830</v>
      </c>
      <c r="F6" s="39">
        <v>81910274</v>
      </c>
    </row>
    <row r="7" spans="2:7">
      <c r="B7" s="5" t="s">
        <v>27</v>
      </c>
      <c r="C7" s="40">
        <f t="shared" ref="C7:E7" si="1">+C5+C6</f>
        <v>576745214</v>
      </c>
      <c r="D7" s="40">
        <f t="shared" si="1"/>
        <v>1418928271</v>
      </c>
      <c r="E7" s="41">
        <f t="shared" si="1"/>
        <v>1924098565</v>
      </c>
      <c r="F7" s="41">
        <f>+F5+F6</f>
        <v>5383244235</v>
      </c>
    </row>
    <row r="8" spans="2:7">
      <c r="B8" s="1"/>
      <c r="C8" s="38"/>
      <c r="D8" s="38"/>
      <c r="E8" s="39"/>
      <c r="F8" s="39"/>
    </row>
    <row r="9" spans="2:7">
      <c r="B9" t="s">
        <v>55</v>
      </c>
      <c r="C9" s="38">
        <f>363146129-203695189</f>
        <v>159450940</v>
      </c>
      <c r="D9" s="38">
        <f>524549185-29332699+173643685</f>
        <v>668860171</v>
      </c>
      <c r="E9" s="39">
        <v>-109819345</v>
      </c>
      <c r="F9" s="39">
        <v>-96270285</v>
      </c>
    </row>
    <row r="10" spans="2:7">
      <c r="B10" t="s">
        <v>56</v>
      </c>
      <c r="C10" s="42"/>
      <c r="D10" s="38"/>
      <c r="E10" s="39">
        <v>476647399</v>
      </c>
      <c r="F10" s="39">
        <v>3942515722</v>
      </c>
    </row>
    <row r="11" spans="2:7">
      <c r="B11" t="s">
        <v>57</v>
      </c>
      <c r="C11" s="38">
        <f>194495926+19832756</f>
        <v>214328682</v>
      </c>
      <c r="D11" s="38">
        <f>246831642+22981582</f>
        <v>269813224</v>
      </c>
      <c r="E11" s="39">
        <v>1050189043</v>
      </c>
      <c r="F11" s="39">
        <v>876290819</v>
      </c>
    </row>
    <row r="12" spans="2:7">
      <c r="B12" s="5" t="str">
        <f>[1]Sheet1!A15</f>
        <v>Total expenses</v>
      </c>
      <c r="C12" s="40">
        <f>SUM(C9:C11)</f>
        <v>373779622</v>
      </c>
      <c r="D12" s="40">
        <f>SUM(D9:D11)</f>
        <v>938673395</v>
      </c>
      <c r="E12" s="41">
        <f>SUM(E9:E11)</f>
        <v>1417017097</v>
      </c>
      <c r="F12" s="41">
        <f>SUM(F9:F11)</f>
        <v>4722536256</v>
      </c>
    </row>
    <row r="13" spans="2:7">
      <c r="B13" s="1"/>
      <c r="C13" s="43"/>
      <c r="D13" s="43"/>
      <c r="E13" s="44"/>
      <c r="F13" s="44"/>
    </row>
    <row r="14" spans="2:7">
      <c r="B14" s="5" t="s">
        <v>22</v>
      </c>
      <c r="C14" s="40">
        <f>+C7-C12</f>
        <v>202965592</v>
      </c>
      <c r="D14" s="40">
        <f>+D7-D12</f>
        <v>480254876</v>
      </c>
      <c r="E14" s="41">
        <f>+E7-E12</f>
        <v>507081468</v>
      </c>
      <c r="F14" s="41">
        <f>+F7-F12</f>
        <v>660707979</v>
      </c>
    </row>
    <row r="15" spans="2:7">
      <c r="B15" t="str">
        <f>[1]Sheet1!A12</f>
        <v>Finance costs</v>
      </c>
      <c r="C15" s="38">
        <v>178490398</v>
      </c>
      <c r="D15" s="38">
        <v>413223173</v>
      </c>
      <c r="E15" s="39">
        <v>430036197</v>
      </c>
      <c r="F15" s="39">
        <v>438717519</v>
      </c>
    </row>
    <row r="16" spans="2:7">
      <c r="C16" s="38"/>
      <c r="D16" s="38"/>
      <c r="E16" s="39"/>
      <c r="F16" s="39"/>
    </row>
    <row r="17" spans="2:6">
      <c r="B17" s="5" t="str">
        <f>[1]Sheet1!A19</f>
        <v>Profit before tax</v>
      </c>
      <c r="C17" s="40">
        <f>+C14-C15</f>
        <v>24475194</v>
      </c>
      <c r="D17" s="40">
        <f>+D14-D15</f>
        <v>67031703</v>
      </c>
      <c r="E17" s="41">
        <f>+E14-E15</f>
        <v>77045271</v>
      </c>
      <c r="F17" s="41">
        <f>+F14-F15</f>
        <v>221990460</v>
      </c>
    </row>
    <row r="18" spans="2:6">
      <c r="B18" t="s">
        <v>23</v>
      </c>
      <c r="C18" s="38">
        <f>2730000+250000-367672-5709524</f>
        <v>-3097196</v>
      </c>
      <c r="D18" s="38">
        <f>3000000+330000+671116</f>
        <v>4001116</v>
      </c>
      <c r="E18" s="39">
        <v>1666956</v>
      </c>
      <c r="F18" s="39">
        <v>7516423</v>
      </c>
    </row>
    <row r="19" spans="2:6">
      <c r="C19" s="38"/>
      <c r="D19" s="38"/>
      <c r="E19" s="39"/>
      <c r="F19" s="39"/>
    </row>
    <row r="20" spans="2:6">
      <c r="B20" s="5" t="str">
        <f>[1]Sheet1!A26</f>
        <v>Profit for the year</v>
      </c>
      <c r="C20" s="40">
        <f t="shared" ref="C20:D20" si="2">+C17-C18</f>
        <v>27572390</v>
      </c>
      <c r="D20" s="40">
        <f t="shared" si="2"/>
        <v>63030587</v>
      </c>
      <c r="E20" s="41">
        <f>+E17-E18</f>
        <v>75378315</v>
      </c>
      <c r="F20" s="41">
        <f>+F17-F18</f>
        <v>214474037</v>
      </c>
    </row>
    <row r="21" spans="2:6">
      <c r="C21" s="6"/>
      <c r="D21" s="6"/>
      <c r="E21" s="6"/>
      <c r="F21" s="6"/>
    </row>
    <row r="22" spans="2:6">
      <c r="B22" t="s">
        <v>24</v>
      </c>
      <c r="C22" s="37">
        <f>C14/C5</f>
        <v>0.41409240364293837</v>
      </c>
      <c r="D22" s="37">
        <f>D14/D5</f>
        <v>0.34676506390990336</v>
      </c>
      <c r="E22" s="37">
        <f>E14/E5</f>
        <v>0.2672094689765464</v>
      </c>
      <c r="F22" s="37">
        <f>F14/F5</f>
        <v>0.12463051448193796</v>
      </c>
    </row>
    <row r="23" spans="2:6">
      <c r="B23" t="s">
        <v>25</v>
      </c>
      <c r="C23" s="37">
        <f>C20/C5</f>
        <v>5.625346215963796E-2</v>
      </c>
      <c r="D23" s="37">
        <f>D20/D5</f>
        <v>4.5510845639667646E-2</v>
      </c>
      <c r="E23" s="37">
        <f>E20/E5</f>
        <v>3.9721032604364159E-2</v>
      </c>
      <c r="F23" s="37">
        <f>F20/F5</f>
        <v>4.0456616877527066E-2</v>
      </c>
    </row>
    <row r="24" spans="2:6">
      <c r="B24" t="s">
        <v>26</v>
      </c>
      <c r="C24" s="37"/>
      <c r="D24" s="37">
        <f>D5/C5-1</f>
        <v>1.8256039581246597</v>
      </c>
      <c r="E24" s="37">
        <f t="shared" ref="E24:F24" si="3">E5/D5-1</f>
        <v>0.37021730630723315</v>
      </c>
      <c r="F24" s="37">
        <f t="shared" si="3"/>
        <v>1.7935681384162541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69"/>
  <sheetViews>
    <sheetView showGridLines="0" tabSelected="1" topLeftCell="A28" zoomScaleNormal="100" workbookViewId="0">
      <selection activeCell="G45" sqref="G45"/>
    </sheetView>
  </sheetViews>
  <sheetFormatPr defaultRowHeight="15"/>
  <cols>
    <col min="1" max="1" width="3.85546875" style="17" customWidth="1"/>
    <col min="2" max="2" width="37.7109375" style="26" customWidth="1"/>
    <col min="3" max="3" width="17.7109375" style="8" bestFit="1" customWidth="1"/>
    <col min="4" max="4" width="18" style="8" customWidth="1"/>
    <col min="5" max="5" width="11.85546875" style="8" customWidth="1"/>
    <col min="6" max="6" width="10.5703125" style="17" customWidth="1"/>
    <col min="7" max="7" width="24.5703125" style="17" customWidth="1"/>
    <col min="8" max="8" width="16.85546875" style="17" bestFit="1" customWidth="1"/>
    <col min="9" max="9" width="30.28515625" style="17" customWidth="1"/>
    <col min="10" max="10" width="21.42578125" style="17" customWidth="1"/>
    <col min="11" max="16384" width="9.140625" style="17"/>
  </cols>
  <sheetData>
    <row r="2" spans="2:8" ht="13.5" customHeight="1">
      <c r="B2" s="54" t="s">
        <v>41</v>
      </c>
      <c r="C2" s="55"/>
      <c r="D2" s="55"/>
      <c r="E2" s="55"/>
    </row>
    <row r="3" spans="2:8" ht="13.5" customHeight="1">
      <c r="B3" s="17"/>
      <c r="C3" s="17"/>
      <c r="D3" s="17"/>
      <c r="E3" s="17"/>
    </row>
    <row r="4" spans="2:8" ht="30">
      <c r="B4" s="27" t="s">
        <v>21</v>
      </c>
      <c r="C4" s="52" t="s">
        <v>42</v>
      </c>
      <c r="D4" s="53" t="s">
        <v>29</v>
      </c>
      <c r="E4" s="53" t="s">
        <v>28</v>
      </c>
    </row>
    <row r="5" spans="2:8">
      <c r="B5" s="50" t="s">
        <v>0</v>
      </c>
      <c r="C5" s="17"/>
      <c r="D5" s="17"/>
      <c r="E5" s="17"/>
      <c r="G5" s="17" t="s">
        <v>61</v>
      </c>
      <c r="H5" s="57">
        <v>20433719</v>
      </c>
    </row>
    <row r="6" spans="2:8">
      <c r="B6" s="25" t="s">
        <v>1</v>
      </c>
      <c r="G6" s="17" t="s">
        <v>62</v>
      </c>
      <c r="H6" s="57">
        <v>965422838</v>
      </c>
    </row>
    <row r="7" spans="2:8">
      <c r="B7" s="26" t="s">
        <v>2</v>
      </c>
      <c r="C7" s="2">
        <v>3488562177</v>
      </c>
      <c r="D7" s="2">
        <f>+J25+J33</f>
        <v>400486932</v>
      </c>
      <c r="E7" s="10"/>
      <c r="G7" s="17" t="s">
        <v>63</v>
      </c>
      <c r="H7" s="57">
        <v>2166791043</v>
      </c>
    </row>
    <row r="8" spans="2:8">
      <c r="B8" s="26" t="s">
        <v>3</v>
      </c>
      <c r="C8" s="2">
        <v>57522627</v>
      </c>
      <c r="D8" s="2">
        <f t="shared" ref="D8:D9" si="0">C8*E8</f>
        <v>0</v>
      </c>
      <c r="E8" s="10">
        <v>0</v>
      </c>
      <c r="G8" s="17" t="s">
        <v>64</v>
      </c>
      <c r="H8" s="57">
        <v>33885003</v>
      </c>
    </row>
    <row r="9" spans="2:8">
      <c r="B9" s="26" t="s">
        <v>30</v>
      </c>
      <c r="C9" s="2">
        <v>305989904</v>
      </c>
      <c r="D9" s="2">
        <f t="shared" si="0"/>
        <v>0</v>
      </c>
      <c r="E9" s="9">
        <v>0</v>
      </c>
      <c r="G9" s="17" t="s">
        <v>69</v>
      </c>
      <c r="H9" s="57">
        <v>105870371</v>
      </c>
    </row>
    <row r="10" spans="2:8">
      <c r="B10" s="29" t="s">
        <v>18</v>
      </c>
      <c r="C10" s="30">
        <f>SUM(C7:C9)</f>
        <v>3852074708</v>
      </c>
      <c r="D10" s="30">
        <f>SUM(D7:D9)</f>
        <v>400486932</v>
      </c>
      <c r="E10" s="32"/>
      <c r="G10" s="17" t="s">
        <v>68</v>
      </c>
      <c r="H10" s="57">
        <v>36108200</v>
      </c>
    </row>
    <row r="11" spans="2:8">
      <c r="C11" s="2"/>
      <c r="D11" s="2"/>
      <c r="E11" s="2"/>
      <c r="G11" s="17" t="s">
        <v>67</v>
      </c>
      <c r="H11" s="57">
        <v>117822159</v>
      </c>
    </row>
    <row r="12" spans="2:8">
      <c r="B12" s="25" t="s">
        <v>4</v>
      </c>
      <c r="C12" s="2"/>
      <c r="D12" s="10"/>
      <c r="E12" s="10"/>
      <c r="G12" s="17" t="s">
        <v>65</v>
      </c>
      <c r="H12" s="57">
        <v>9189334</v>
      </c>
    </row>
    <row r="13" spans="2:8">
      <c r="B13" s="26" t="s">
        <v>5</v>
      </c>
      <c r="C13" s="2">
        <v>2558699429</v>
      </c>
      <c r="D13" s="2">
        <v>22092000</v>
      </c>
      <c r="E13" s="10"/>
      <c r="G13" s="17" t="s">
        <v>66</v>
      </c>
      <c r="H13" s="57">
        <v>33039510</v>
      </c>
    </row>
    <row r="14" spans="2:8">
      <c r="B14" s="26" t="s">
        <v>6</v>
      </c>
      <c r="C14" s="2">
        <v>922062216</v>
      </c>
      <c r="D14" s="2">
        <f t="shared" ref="D14:D16" si="1">C14*E14</f>
        <v>0</v>
      </c>
      <c r="E14" s="9">
        <v>0</v>
      </c>
      <c r="G14" s="50" t="s">
        <v>48</v>
      </c>
      <c r="H14" s="58">
        <f>SUM(H5:H13)</f>
        <v>3488562177</v>
      </c>
    </row>
    <row r="15" spans="2:8">
      <c r="B15" s="26" t="s">
        <v>39</v>
      </c>
      <c r="C15" s="2">
        <v>28888495</v>
      </c>
      <c r="D15" s="2">
        <f t="shared" si="1"/>
        <v>0</v>
      </c>
      <c r="E15" s="9">
        <v>0</v>
      </c>
    </row>
    <row r="16" spans="2:8">
      <c r="B16" s="26" t="s">
        <v>13</v>
      </c>
      <c r="C16" s="2">
        <v>520356860</v>
      </c>
      <c r="D16" s="2">
        <f t="shared" si="1"/>
        <v>0</v>
      </c>
      <c r="E16" s="9">
        <v>0</v>
      </c>
    </row>
    <row r="17" spans="2:10">
      <c r="B17" s="29" t="s">
        <v>19</v>
      </c>
      <c r="C17" s="30">
        <f>SUM(C13:C16)</f>
        <v>4030007000</v>
      </c>
      <c r="D17" s="30">
        <f>SUM(D13:D16)</f>
        <v>22092000</v>
      </c>
      <c r="E17" s="31"/>
    </row>
    <row r="18" spans="2:10">
      <c r="B18" s="29" t="s">
        <v>7</v>
      </c>
      <c r="C18" s="30">
        <f>C17+C10</f>
        <v>7882081708</v>
      </c>
      <c r="D18" s="30">
        <f>D17+D10</f>
        <v>422578932</v>
      </c>
      <c r="E18" s="31"/>
    </row>
    <row r="19" spans="2:10" ht="10.5" customHeight="1">
      <c r="C19" s="9"/>
      <c r="D19" s="10"/>
      <c r="E19" s="10"/>
    </row>
    <row r="20" spans="2:10" ht="15.75" thickBot="1">
      <c r="B20" s="25" t="s">
        <v>8</v>
      </c>
      <c r="C20" s="9"/>
      <c r="D20" s="10"/>
      <c r="E20" s="10"/>
    </row>
    <row r="21" spans="2:10" ht="45.75" thickBot="1">
      <c r="B21" s="25" t="s">
        <v>14</v>
      </c>
      <c r="C21" s="9"/>
      <c r="D21" s="10"/>
      <c r="E21" s="10"/>
      <c r="H21" s="59" t="s">
        <v>70</v>
      </c>
      <c r="I21" s="60" t="s">
        <v>21</v>
      </c>
      <c r="J21" s="60" t="s">
        <v>71</v>
      </c>
    </row>
    <row r="22" spans="2:10" ht="15.75" thickBot="1">
      <c r="B22" s="26" t="s">
        <v>44</v>
      </c>
      <c r="C22" s="2">
        <v>2526880972</v>
      </c>
      <c r="D22" s="2">
        <f t="shared" ref="D22" si="2">C22*E22</f>
        <v>2526880972</v>
      </c>
      <c r="E22" s="10">
        <v>1</v>
      </c>
      <c r="H22" s="61">
        <v>1</v>
      </c>
      <c r="I22" s="62" t="s">
        <v>72</v>
      </c>
      <c r="J22" s="65">
        <v>9884000</v>
      </c>
    </row>
    <row r="23" spans="2:10" ht="15.75" thickBot="1">
      <c r="B23" s="26" t="s">
        <v>43</v>
      </c>
      <c r="C23" s="2">
        <v>758426375</v>
      </c>
      <c r="D23" s="2">
        <f t="shared" ref="D23" si="3">C23*E23</f>
        <v>758426375</v>
      </c>
      <c r="E23" s="10">
        <v>1</v>
      </c>
      <c r="H23" s="61">
        <v>2</v>
      </c>
      <c r="I23" s="62" t="s">
        <v>73</v>
      </c>
      <c r="J23" s="65">
        <v>62187667</v>
      </c>
    </row>
    <row r="24" spans="2:10" ht="15.75" thickBot="1">
      <c r="B24" s="29" t="s">
        <v>17</v>
      </c>
      <c r="C24" s="30">
        <f>SUM(C22:C23)</f>
        <v>3285307347</v>
      </c>
      <c r="D24" s="30">
        <f>SUM(D22:D23)</f>
        <v>3285307347</v>
      </c>
      <c r="E24" s="31"/>
      <c r="H24" s="61">
        <v>3</v>
      </c>
      <c r="I24" s="62" t="s">
        <v>74</v>
      </c>
      <c r="J24" s="65">
        <v>2350100</v>
      </c>
    </row>
    <row r="25" spans="2:10" ht="15.75" thickBot="1">
      <c r="C25" s="15"/>
      <c r="D25" s="15"/>
      <c r="E25" s="15"/>
      <c r="H25" s="63"/>
      <c r="I25" s="64" t="s">
        <v>75</v>
      </c>
      <c r="J25" s="66">
        <f>SUM(J22:J24)</f>
        <v>74421767</v>
      </c>
    </row>
    <row r="26" spans="2:10">
      <c r="B26" s="25" t="s">
        <v>9</v>
      </c>
      <c r="C26" s="2"/>
      <c r="D26" s="10"/>
      <c r="E26" s="10"/>
    </row>
    <row r="27" spans="2:10">
      <c r="B27" s="26" t="s">
        <v>9</v>
      </c>
      <c r="C27" s="2">
        <v>592174053</v>
      </c>
      <c r="D27" s="2">
        <f t="shared" ref="D27:D28" si="4">C27*E27</f>
        <v>592174053</v>
      </c>
      <c r="E27" s="10">
        <v>1</v>
      </c>
    </row>
    <row r="28" spans="2:10" ht="15.75" thickBot="1">
      <c r="B28" s="26" t="s">
        <v>15</v>
      </c>
      <c r="C28" s="16">
        <v>9654897</v>
      </c>
      <c r="D28" s="2">
        <f t="shared" si="4"/>
        <v>9654897</v>
      </c>
      <c r="E28" s="10">
        <v>1</v>
      </c>
    </row>
    <row r="29" spans="2:10" ht="39" thickBot="1">
      <c r="B29" s="29" t="s">
        <v>16</v>
      </c>
      <c r="C29" s="30">
        <f>SUM(C27:C28)</f>
        <v>601828950</v>
      </c>
      <c r="D29" s="30">
        <f>SUM(D27:D28)</f>
        <v>601828950</v>
      </c>
      <c r="E29" s="31"/>
      <c r="F29" s="18"/>
      <c r="H29" s="68" t="s">
        <v>77</v>
      </c>
      <c r="I29" s="69" t="s">
        <v>21</v>
      </c>
      <c r="J29" s="69" t="s">
        <v>71</v>
      </c>
    </row>
    <row r="30" spans="2:10" ht="15.75" thickBot="1">
      <c r="B30" s="29" t="s">
        <v>10</v>
      </c>
      <c r="C30" s="30">
        <f>SUM(C29+C24)</f>
        <v>3887136297</v>
      </c>
      <c r="D30" s="30">
        <f>SUM(D29+D24)</f>
        <v>3887136297</v>
      </c>
      <c r="E30" s="31"/>
      <c r="F30" s="18"/>
      <c r="H30" s="61">
        <v>1</v>
      </c>
      <c r="I30" s="67" t="s">
        <v>72</v>
      </c>
      <c r="J30" s="72">
        <v>56635320</v>
      </c>
    </row>
    <row r="31" spans="2:10" ht="15.75" thickBot="1">
      <c r="C31" s="2"/>
      <c r="H31" s="61">
        <v>2</v>
      </c>
      <c r="I31" s="67" t="s">
        <v>73</v>
      </c>
      <c r="J31" s="72">
        <v>251257864</v>
      </c>
    </row>
    <row r="32" spans="2:10" ht="15.75" thickBot="1">
      <c r="B32" s="46" t="s">
        <v>21</v>
      </c>
      <c r="C32" s="47" t="s">
        <v>60</v>
      </c>
      <c r="H32" s="61">
        <v>3</v>
      </c>
      <c r="I32" s="67" t="s">
        <v>74</v>
      </c>
      <c r="J32" s="72">
        <v>18171981</v>
      </c>
    </row>
    <row r="33" spans="2:10" ht="15.75" thickBot="1">
      <c r="B33" s="24" t="s">
        <v>7</v>
      </c>
      <c r="C33" s="35">
        <f>D18</f>
        <v>422578932</v>
      </c>
      <c r="H33" s="70"/>
      <c r="I33" s="71" t="s">
        <v>76</v>
      </c>
      <c r="J33" s="73">
        <f>SUM(J30:J32)</f>
        <v>326065165</v>
      </c>
    </row>
    <row r="34" spans="2:10">
      <c r="B34" s="24" t="s">
        <v>10</v>
      </c>
      <c r="C34" s="35">
        <f>+D30</f>
        <v>3887136297</v>
      </c>
    </row>
    <row r="35" spans="2:10">
      <c r="B35" s="48" t="s">
        <v>12</v>
      </c>
      <c r="C35" s="49" t="str">
        <f>+IF(C33-C34&gt;0,C33-C34,"Nil")</f>
        <v>Nil</v>
      </c>
    </row>
    <row r="38" spans="2:10" ht="15.75" customHeight="1"/>
    <row r="39" spans="2:10">
      <c r="B39" s="45" t="s">
        <v>33</v>
      </c>
    </row>
    <row r="41" spans="2:10" ht="30">
      <c r="B41" s="12" t="s">
        <v>47</v>
      </c>
      <c r="C41" s="19" t="s">
        <v>40</v>
      </c>
      <c r="D41" s="14" t="s">
        <v>34</v>
      </c>
    </row>
    <row r="42" spans="2:10">
      <c r="B42" s="24" t="s">
        <v>36</v>
      </c>
      <c r="C42" s="20">
        <v>3354248</v>
      </c>
      <c r="D42" s="11"/>
    </row>
    <row r="43" spans="2:10">
      <c r="B43" s="24" t="s">
        <v>37</v>
      </c>
      <c r="C43" s="20">
        <v>19887011</v>
      </c>
      <c r="D43" s="11"/>
    </row>
    <row r="44" spans="2:10">
      <c r="B44" s="24" t="s">
        <v>38</v>
      </c>
      <c r="C44" s="20">
        <v>5647236</v>
      </c>
      <c r="D44" s="11"/>
    </row>
    <row r="45" spans="2:10">
      <c r="B45" s="28" t="s">
        <v>48</v>
      </c>
      <c r="C45" s="21">
        <f>SUM(C42:C44)</f>
        <v>28888495</v>
      </c>
      <c r="D45" s="22"/>
    </row>
    <row r="49" spans="2:4" ht="30">
      <c r="B49" s="12" t="s">
        <v>6</v>
      </c>
      <c r="C49" s="19" t="s">
        <v>40</v>
      </c>
      <c r="D49" s="14" t="s">
        <v>34</v>
      </c>
    </row>
    <row r="50" spans="2:4">
      <c r="B50" s="24" t="s">
        <v>45</v>
      </c>
      <c r="C50" s="20">
        <v>72140773</v>
      </c>
      <c r="D50" s="11"/>
    </row>
    <row r="51" spans="2:4">
      <c r="B51" s="24" t="s">
        <v>46</v>
      </c>
      <c r="C51" s="20">
        <v>849921443</v>
      </c>
      <c r="D51" s="11"/>
    </row>
    <row r="52" spans="2:4">
      <c r="B52" s="28" t="s">
        <v>48</v>
      </c>
      <c r="C52" s="21">
        <f>SUM(C50:C51)</f>
        <v>922062216</v>
      </c>
      <c r="D52" s="22"/>
    </row>
    <row r="54" spans="2:4">
      <c r="B54" s="25"/>
      <c r="C54" s="23"/>
    </row>
    <row r="55" spans="2:4">
      <c r="B55" s="25"/>
      <c r="C55" s="23"/>
    </row>
    <row r="56" spans="2:4" ht="30">
      <c r="B56" s="12" t="s">
        <v>32</v>
      </c>
      <c r="C56" s="19" t="str">
        <f>+C49</f>
        <v>Amount as on 31.03.2011</v>
      </c>
      <c r="D56" s="14" t="s">
        <v>34</v>
      </c>
    </row>
    <row r="57" spans="2:4">
      <c r="B57" s="24" t="s">
        <v>49</v>
      </c>
      <c r="C57" s="35">
        <v>135719676</v>
      </c>
      <c r="D57" s="11"/>
    </row>
    <row r="58" spans="2:4">
      <c r="B58" s="24" t="s">
        <v>50</v>
      </c>
      <c r="C58" s="35">
        <v>21402794</v>
      </c>
      <c r="D58" s="11"/>
    </row>
    <row r="59" spans="2:4">
      <c r="B59" s="24" t="s">
        <v>54</v>
      </c>
      <c r="C59" s="35">
        <v>302540057</v>
      </c>
      <c r="D59" s="11"/>
    </row>
    <row r="60" spans="2:4">
      <c r="B60" s="24" t="s">
        <v>51</v>
      </c>
      <c r="C60" s="35">
        <v>60694333</v>
      </c>
      <c r="D60" s="11"/>
    </row>
    <row r="61" spans="2:4">
      <c r="B61" s="28" t="s">
        <v>31</v>
      </c>
      <c r="C61" s="34">
        <f>SUM(C57:C60)</f>
        <v>520356860</v>
      </c>
      <c r="D61" s="33">
        <f>SUM(D57:D60)</f>
        <v>0</v>
      </c>
    </row>
    <row r="64" spans="2:4" ht="30">
      <c r="B64" s="12" t="s">
        <v>11</v>
      </c>
      <c r="C64" s="19" t="str">
        <f>+C56</f>
        <v>Amount as on 31.03.2011</v>
      </c>
      <c r="D64" s="14" t="s">
        <v>34</v>
      </c>
    </row>
    <row r="65" spans="2:4" ht="45">
      <c r="B65" s="13" t="s">
        <v>53</v>
      </c>
      <c r="C65" s="35">
        <v>3548413</v>
      </c>
      <c r="D65" s="11"/>
    </row>
    <row r="66" spans="2:4" ht="30">
      <c r="B66" s="51" t="s">
        <v>52</v>
      </c>
      <c r="C66" s="35"/>
      <c r="D66" s="11"/>
    </row>
    <row r="67" spans="2:4">
      <c r="B67" s="36" t="s">
        <v>58</v>
      </c>
      <c r="C67" s="35">
        <v>298582200</v>
      </c>
      <c r="D67" s="11"/>
    </row>
    <row r="68" spans="2:4">
      <c r="B68" s="36" t="s">
        <v>59</v>
      </c>
      <c r="C68" s="35">
        <v>3859291</v>
      </c>
      <c r="D68" s="11"/>
    </row>
    <row r="69" spans="2:4">
      <c r="B69" s="28" t="s">
        <v>35</v>
      </c>
      <c r="C69" s="34">
        <f>SUM(C65:C68)</f>
        <v>305989904</v>
      </c>
      <c r="D69" s="22">
        <f>SUM(D65:D68)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Historical Performance</vt:lpstr>
      <vt:lpstr>SVIL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Abhishek shahi</dc:creator>
  <cp:lastModifiedBy>Rachit</cp:lastModifiedBy>
  <dcterms:created xsi:type="dcterms:W3CDTF">2021-03-26T04:52:18Z</dcterms:created>
  <dcterms:modified xsi:type="dcterms:W3CDTF">2024-12-24T09:49:20Z</dcterms:modified>
</cp:coreProperties>
</file>