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Files For Review\Abhinav Chaturvedi\VIS(2024-25)-PL065-056-075_SVIL Mines\Report\Gudri Report\"/>
    </mc:Choice>
  </mc:AlternateContent>
  <xr:revisionPtr revIDLastSave="0" documentId="13_ncr:1_{0CE89EC8-B204-4726-8F78-63BB7139552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and Details" sheetId="1" r:id="rId1"/>
    <sheet name="Building Valuation" sheetId="2" r:id="rId2"/>
    <sheet name="Sheet2" sheetId="3" r:id="rId3"/>
    <sheet name="Sheet3" sheetId="4" r:id="rId4"/>
    <sheet name="Sheet1" sheetId="5" r:id="rId5"/>
    <sheet name="P&amp;M" sheetId="6" r:id="rId6"/>
  </sheets>
  <definedNames>
    <definedName name="_xlnm._FilterDatabase" localSheetId="1" hidden="1">'Building Valuation'!$A$2:$L$19</definedName>
    <definedName name="_xlnm._FilterDatabase" localSheetId="5" hidden="1">'P&amp;M'!$A$3:$K$48</definedName>
    <definedName name="_xlnm._FilterDatabase" localSheetId="2" hidden="1">Sheet2!$A$3:$G$48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24" i="1"/>
  <c r="G23" i="1"/>
  <c r="F27" i="1"/>
  <c r="F25" i="1"/>
  <c r="F24" i="1"/>
  <c r="F23" i="1"/>
  <c r="E27" i="1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R9" i="4"/>
  <c r="R8" i="4"/>
  <c r="Q8" i="4"/>
  <c r="E25" i="1"/>
  <c r="J12" i="6"/>
  <c r="J7" i="6"/>
  <c r="J4" i="6"/>
  <c r="J45" i="6"/>
  <c r="J15" i="6"/>
  <c r="J13" i="6"/>
  <c r="J9" i="6"/>
  <c r="I48" i="6"/>
  <c r="I47" i="6"/>
  <c r="I46" i="6"/>
  <c r="I45" i="6"/>
  <c r="I44" i="6"/>
  <c r="I43" i="6"/>
  <c r="J43" i="6" s="1"/>
  <c r="I42" i="6"/>
  <c r="J42" i="6" s="1"/>
  <c r="I41" i="6"/>
  <c r="J41" i="6" s="1"/>
  <c r="I40" i="6"/>
  <c r="J40" i="6" s="1"/>
  <c r="I39" i="6"/>
  <c r="J39" i="6" s="1"/>
  <c r="I38" i="6"/>
  <c r="J38" i="6" s="1"/>
  <c r="I37" i="6"/>
  <c r="J37" i="6" s="1"/>
  <c r="I36" i="6"/>
  <c r="J36" i="6" s="1"/>
  <c r="I35" i="6"/>
  <c r="J35" i="6" s="1"/>
  <c r="I34" i="6"/>
  <c r="J34" i="6" s="1"/>
  <c r="I33" i="6"/>
  <c r="J33" i="6" s="1"/>
  <c r="I32" i="6"/>
  <c r="J32" i="6" s="1"/>
  <c r="I31" i="6"/>
  <c r="J31" i="6" s="1"/>
  <c r="I30" i="6"/>
  <c r="J30" i="6" s="1"/>
  <c r="I29" i="6"/>
  <c r="J29" i="6" s="1"/>
  <c r="I28" i="6"/>
  <c r="J28" i="6" s="1"/>
  <c r="J27" i="6"/>
  <c r="I26" i="6"/>
  <c r="J26" i="6" s="1"/>
  <c r="J25" i="6"/>
  <c r="I24" i="6"/>
  <c r="J24" i="6" s="1"/>
  <c r="F24" i="6"/>
  <c r="I23" i="6"/>
  <c r="J23" i="6" s="1"/>
  <c r="J22" i="6"/>
  <c r="I21" i="6"/>
  <c r="J21" i="6" s="1"/>
  <c r="F21" i="6"/>
  <c r="I20" i="6"/>
  <c r="J20" i="6" s="1"/>
  <c r="I19" i="6"/>
  <c r="J19" i="6" s="1"/>
  <c r="I18" i="6"/>
  <c r="J18" i="6" s="1"/>
  <c r="I17" i="6"/>
  <c r="J17" i="6" s="1"/>
  <c r="I16" i="6"/>
  <c r="J16" i="6" s="1"/>
  <c r="I15" i="6"/>
  <c r="I14" i="6"/>
  <c r="J14" i="6" s="1"/>
  <c r="F14" i="6"/>
  <c r="I13" i="6"/>
  <c r="I12" i="6"/>
  <c r="F12" i="6"/>
  <c r="I11" i="6"/>
  <c r="J11" i="6" s="1"/>
  <c r="I10" i="6"/>
  <c r="J10" i="6" s="1"/>
  <c r="F10" i="6"/>
  <c r="I9" i="6"/>
  <c r="I8" i="6"/>
  <c r="J8" i="6" s="1"/>
  <c r="F8" i="6"/>
  <c r="I7" i="6"/>
  <c r="I6" i="6"/>
  <c r="J6" i="6" s="1"/>
  <c r="I5" i="6"/>
  <c r="J5" i="6" s="1"/>
  <c r="I4" i="6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H2" i="6"/>
  <c r="G2" i="6"/>
  <c r="J2" i="6" l="1"/>
  <c r="F2" i="6"/>
  <c r="I2" i="6"/>
  <c r="D5" i="5" l="1"/>
  <c r="C4" i="5"/>
  <c r="D4" i="5"/>
  <c r="D6" i="5" s="1"/>
  <c r="E23" i="1" s="1"/>
  <c r="F8" i="1"/>
  <c r="R21" i="4"/>
  <c r="Q21" i="4"/>
  <c r="S4" i="4"/>
  <c r="R4" i="4"/>
  <c r="Q4" i="4"/>
  <c r="L12" i="1"/>
  <c r="G2" i="3"/>
  <c r="F2" i="3"/>
  <c r="F47" i="3"/>
  <c r="F44" i="3"/>
  <c r="F43" i="3"/>
  <c r="F42" i="3"/>
  <c r="F41" i="3"/>
  <c r="F40" i="3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D1" i="2"/>
  <c r="I19" i="2"/>
  <c r="J19" i="2" s="1"/>
  <c r="K19" i="2" s="1"/>
  <c r="I18" i="2"/>
  <c r="J18" i="2" s="1"/>
  <c r="K18" i="2" s="1"/>
  <c r="I17" i="2"/>
  <c r="J17" i="2" s="1"/>
  <c r="K17" i="2" s="1"/>
  <c r="I16" i="2"/>
  <c r="J16" i="2" s="1"/>
  <c r="K16" i="2" s="1"/>
  <c r="I15" i="2"/>
  <c r="J15" i="2" s="1"/>
  <c r="K15" i="2" s="1"/>
  <c r="I14" i="2"/>
  <c r="J14" i="2" s="1"/>
  <c r="K14" i="2" s="1"/>
  <c r="I13" i="2"/>
  <c r="J13" i="2" s="1"/>
  <c r="K13" i="2" s="1"/>
  <c r="I12" i="2"/>
  <c r="J12" i="2" s="1"/>
  <c r="K12" i="2" s="1"/>
  <c r="I11" i="2"/>
  <c r="J11" i="2" s="1"/>
  <c r="I10" i="2"/>
  <c r="J10" i="2" s="1"/>
  <c r="K10" i="2" s="1"/>
  <c r="I9" i="2"/>
  <c r="J9" i="2" s="1"/>
  <c r="K9" i="2" s="1"/>
  <c r="I8" i="2"/>
  <c r="J8" i="2" s="1"/>
  <c r="K8" i="2" s="1"/>
  <c r="I7" i="2"/>
  <c r="J7" i="2" s="1"/>
  <c r="K7" i="2" s="1"/>
  <c r="I6" i="2"/>
  <c r="J6" i="2" s="1"/>
  <c r="K6" i="2" s="1"/>
  <c r="I5" i="2"/>
  <c r="J5" i="2" s="1"/>
  <c r="K5" i="2" s="1"/>
  <c r="I4" i="2"/>
  <c r="I3" i="2"/>
  <c r="J3" i="2" s="1"/>
  <c r="K3" i="2" s="1"/>
  <c r="C15" i="1"/>
  <c r="F15" i="1"/>
  <c r="F16" i="1" s="1"/>
  <c r="H15" i="1"/>
  <c r="G15" i="1"/>
  <c r="I15" i="1" s="1"/>
  <c r="G10" i="1"/>
  <c r="E16" i="1"/>
  <c r="D16" i="1"/>
  <c r="H6" i="1"/>
  <c r="H7" i="1" s="1"/>
  <c r="G6" i="1"/>
  <c r="G7" i="1" s="1"/>
  <c r="I1" i="2" l="1"/>
  <c r="A21" i="3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K11" i="2"/>
  <c r="J4" i="2"/>
  <c r="K4" i="2" s="1"/>
  <c r="K1" i="2" l="1"/>
  <c r="L1" i="2"/>
  <c r="E24" i="1" s="1"/>
  <c r="G26" i="1" l="1"/>
  <c r="G27" i="1" s="1"/>
  <c r="F26" i="1"/>
  <c r="E26" i="1"/>
</calcChain>
</file>

<file path=xl/sharedStrings.xml><?xml version="1.0" encoding="utf-8"?>
<sst xmlns="http://schemas.openxmlformats.org/spreadsheetml/2006/main" count="289" uniqueCount="162">
  <si>
    <t>Deed No.</t>
  </si>
  <si>
    <t>A1/1689</t>
  </si>
  <si>
    <t>Sale Value</t>
  </si>
  <si>
    <t>Village</t>
  </si>
  <si>
    <t>Khasra No.</t>
  </si>
  <si>
    <t>496, 504, 548</t>
  </si>
  <si>
    <t>Area (Ha)</t>
  </si>
  <si>
    <t>Gudri, Sleemanabad</t>
  </si>
  <si>
    <t>Date</t>
  </si>
  <si>
    <t>Sellor</t>
  </si>
  <si>
    <t>Bhakoli, Sonelal, Hiralal, Premlal, Tijiya</t>
  </si>
  <si>
    <t>Buyer</t>
  </si>
  <si>
    <t>SVIL Mines Limited</t>
  </si>
  <si>
    <t>Tekchand, Rajkumar, Padamchand, Gyanchand</t>
  </si>
  <si>
    <t>A1/1682</t>
  </si>
  <si>
    <t>Sitaram, Krishna Kumari</t>
  </si>
  <si>
    <t>499, 503/1, 505</t>
  </si>
  <si>
    <t>Plant</t>
  </si>
  <si>
    <t>Plant+Right Mine</t>
  </si>
  <si>
    <t>Upper Mines</t>
  </si>
  <si>
    <t>Guest House</t>
  </si>
  <si>
    <t>Guard Room</t>
  </si>
  <si>
    <t>Admin Building</t>
  </si>
  <si>
    <t>Building</t>
  </si>
  <si>
    <t>Workshop</t>
  </si>
  <si>
    <t>RCC</t>
  </si>
  <si>
    <t>Shed</t>
  </si>
  <si>
    <t>G+1</t>
  </si>
  <si>
    <t>GF</t>
  </si>
  <si>
    <t>G+3</t>
  </si>
  <si>
    <t>Age</t>
  </si>
  <si>
    <t>Plinth Area (sqft)</t>
  </si>
  <si>
    <t>Floor</t>
  </si>
  <si>
    <t>Type of Structure</t>
  </si>
  <si>
    <t>Particulars</t>
  </si>
  <si>
    <t>CoC</t>
  </si>
  <si>
    <t>GCRC</t>
  </si>
  <si>
    <t>Depreciation</t>
  </si>
  <si>
    <t>DRC</t>
  </si>
  <si>
    <t>EL</t>
  </si>
  <si>
    <t>SV</t>
  </si>
  <si>
    <t>FMV</t>
  </si>
  <si>
    <t>Other Building-1</t>
  </si>
  <si>
    <t>Other Building-2</t>
  </si>
  <si>
    <t>Other Building-3</t>
  </si>
  <si>
    <t>Other Building-4</t>
  </si>
  <si>
    <t>Other Building-5</t>
  </si>
  <si>
    <t>Other Building-6</t>
  </si>
  <si>
    <t>Other Building-7</t>
  </si>
  <si>
    <t>Other Building-8</t>
  </si>
  <si>
    <t>Floor Cleaner</t>
  </si>
  <si>
    <t>Tractor</t>
  </si>
  <si>
    <t>Pick up</t>
  </si>
  <si>
    <t>Marble Stacker (wt. ~200kg each)</t>
  </si>
  <si>
    <t>Air Compressor</t>
  </si>
  <si>
    <t>EOT Cranes</t>
  </si>
  <si>
    <t>JIB Cranes</t>
  </si>
  <si>
    <t>Polish Line</t>
  </si>
  <si>
    <t>Bridge Cutter</t>
  </si>
  <si>
    <t>Epoxy Coating Line</t>
  </si>
  <si>
    <t>Resin Line</t>
  </si>
  <si>
    <t>Automatic Tile Cutting Machine</t>
  </si>
  <si>
    <t>Gang Saw Machine Drive Motor</t>
  </si>
  <si>
    <t>Revolvng Table 360 Deg.</t>
  </si>
  <si>
    <t>Oven for treatment</t>
  </si>
  <si>
    <t>Packing/Wraping machine</t>
  </si>
  <si>
    <t>Fork Lift</t>
  </si>
  <si>
    <t>Lathe Machine</t>
  </si>
  <si>
    <t>Floor Washing Machine</t>
  </si>
  <si>
    <t>Block Trolley motorised</t>
  </si>
  <si>
    <t>Truck Tipper FM9</t>
  </si>
  <si>
    <t>Truck with crane 2516</t>
  </si>
  <si>
    <t>gantry cranes</t>
  </si>
  <si>
    <t>transformers</t>
  </si>
  <si>
    <t>DG set 625 kva</t>
  </si>
  <si>
    <t>DG set 500 kva</t>
  </si>
  <si>
    <t>DG set 125 kva</t>
  </si>
  <si>
    <t>face/block cutter</t>
  </si>
  <si>
    <t>block trolley</t>
  </si>
  <si>
    <t>filterration plant</t>
  </si>
  <si>
    <t>tile cutter</t>
  </si>
  <si>
    <t>tractor water trolley</t>
  </si>
  <si>
    <t>steel almirah</t>
  </si>
  <si>
    <t>wooden almirah</t>
  </si>
  <si>
    <t>water cooler</t>
  </si>
  <si>
    <t>truck tipper FM-9</t>
  </si>
  <si>
    <t>excavator EC360RLC</t>
  </si>
  <si>
    <t>excavator L330E</t>
  </si>
  <si>
    <t>hydra crane</t>
  </si>
  <si>
    <t>loader small (S-250) bobcat</t>
  </si>
  <si>
    <t>transformer</t>
  </si>
  <si>
    <t>DG Set</t>
  </si>
  <si>
    <t>Derrick Crane</t>
  </si>
  <si>
    <t>Cooling tower</t>
  </si>
  <si>
    <t>Codition</t>
  </si>
  <si>
    <t>Make</t>
  </si>
  <si>
    <t>Eicher</t>
  </si>
  <si>
    <t>mahindra</t>
  </si>
  <si>
    <t>Friend</t>
  </si>
  <si>
    <t>Voltas</t>
  </si>
  <si>
    <t>HMT</t>
  </si>
  <si>
    <t>Karcher</t>
  </si>
  <si>
    <t>Vivo</t>
  </si>
  <si>
    <t>Leyland</t>
  </si>
  <si>
    <t>Sudher</t>
  </si>
  <si>
    <t>Volvo</t>
  </si>
  <si>
    <t>Escorts</t>
  </si>
  <si>
    <t>Bobcat</t>
  </si>
  <si>
    <t>S. No.</t>
  </si>
  <si>
    <t>Qty</t>
  </si>
  <si>
    <t>Drier chambers</t>
  </si>
  <si>
    <t>Badly Damaged</t>
  </si>
  <si>
    <t>1 Missing, 1 Damage, 3 Cutting Blades Missing</t>
  </si>
  <si>
    <t>Only Walls with hot air duct &amp; Shutter</t>
  </si>
  <si>
    <t>Badly Damaged Alternator missing</t>
  </si>
  <si>
    <t>Dismentaled</t>
  </si>
  <si>
    <t>only Body</t>
  </si>
  <si>
    <t>Only fins case</t>
  </si>
  <si>
    <t>Inddustrial per sqm</t>
  </si>
  <si>
    <t>Agri.unculti. Per Ha</t>
  </si>
  <si>
    <t>Agri. Culti. Per Ha</t>
  </si>
  <si>
    <t>Rate</t>
  </si>
  <si>
    <t>Link</t>
  </si>
  <si>
    <t>https://www.indiamart.com/proddetail/line-polish-machine-21001690630.html?pos=3&amp;DualProdscaps</t>
  </si>
  <si>
    <t>https://www.aajjo.com/building-construction-machines/5-ton-voltas-forklift/product</t>
  </si>
  <si>
    <t>https://www.exportersindia.com/product-detail/epoxy-resin-line-machine-3505782.htm</t>
  </si>
  <si>
    <t>https://www.aajjo.com/hand-machine-tools/gangsaw-machine/product</t>
  </si>
  <si>
    <t>https://www.truck1.eu/construction-machinery/crawler-excavators/used-excavator-china-trade-volvo-excavator-ec360blc-second-hand-volvo-crawler-excavator-a8354905.html</t>
  </si>
  <si>
    <t>https://www.tradeindia.com/products/granite-marble-cutting-machine-9197374.html</t>
  </si>
  <si>
    <t>https://www.alibaba.com/pla/New-hydraulic-mobile-10tons-Dump-truck_62175965042.html?mark=google_shopping&amp;biz=pla&amp;searchText=Truck+Cranes&amp;product_id=62175965042&amp;seo=1</t>
  </si>
  <si>
    <t>https://www.aajjo.com/generators-turbines-power-plants/625-kva-cummins-dg-set-in-mumbai-zaheeruddin-generator-co/product</t>
  </si>
  <si>
    <t>https://www.aajjo.com/cranes-forklift-lifting-machines/derrick-crane-platform-height-80-100-feet-in-udaipur-prem-engineering-works/product</t>
  </si>
  <si>
    <t>https://www.aajjo.com/generators-turbines-power-plants/500-kva-sudhir-cummins-silent-dg-set-2/product</t>
  </si>
  <si>
    <t>https://www.alibaba.com/pla/Dongfeng-12-ton-dump-truck-with_60712478634.html?mark=google_shopping&amp;biz=pla&amp;searchText=Truck+Cranes&amp;product_id=60712478634&amp;seo=1</t>
  </si>
  <si>
    <t>https://www.aajjo.com/material-handling-machines-systems/fully-battery-operated-stacker-for-industrial-lifting-capacity-up-to-1500-kg-in-surat-unitech-industrial-equipment/product</t>
  </si>
  <si>
    <t>https://www.tradeindia.com/products/eot-cranes-for-construction-use-7033235.html</t>
  </si>
  <si>
    <t>https://www.alibaba.com/pla/gantry-crane-2t-5t-single-girder_1600083154506.html?mark=google_shopping&amp;biz=pla&amp;searchText=Gantry+Cranes&amp;product_id=1600083154506&amp;seo=1</t>
  </si>
  <si>
    <t>https://www.aajjo.com/marble-granite-stones/bridge-multi-blade-block-cutter/product</t>
  </si>
  <si>
    <t>https://www.aajjo.com/cranes-forklift-lifting-machines/escort-hydra-crane-1565-in-raipur-rajat-equipments-private-limited/product</t>
  </si>
  <si>
    <t>https://www.aajjo.com/hand-machine-tools/m-583-marble-block-cutter-for-tiles-in-jodhpur-rajasthan-udyog-tools-private-limited/product</t>
  </si>
  <si>
    <t>https://www.tradeindia.com/products/bobcat-s450-skid-steer-loader-c7781442.html</t>
  </si>
  <si>
    <t>https://www.aajjo.com/transformers-transformer-parts/500-kva-distribution-transformer-33433-kv-in-indore-u-v-transformer/product</t>
  </si>
  <si>
    <t>https://www.aajjo.com/generators-turbines-power-plants/kirloskar-dg-set-125-kva-3-phase-in-thane-laxmi-technologies/product</t>
  </si>
  <si>
    <t>https://www.aajjo.com/packaging-machines-goods/automatic-horizontal-flow-wrap-plastic-toys-packing-machine-for-industrial-model-namenumber-indian-flow-wrap-in-bengaluru-e-c-machines-india/product</t>
  </si>
  <si>
    <t>https://www.tradeindia.com/products/5-ton-jib-crane-c8067894.html</t>
  </si>
  <si>
    <t>https://www.aajjo.com/agriculture-farming/john-deere-tractor-63-hp-model-namenumber-5075-in-rajkot-akshar-international-private-limited/product</t>
  </si>
  <si>
    <t>https://www.factorydunia.com/product/semi-automatic-industrial-lathe-machine/?utm_source=Google%20Shopping&amp;utm_campaign=Copy%20Copy%20Copy%20Copy%20Copy%20Copy%20Copy%20Copy%20factorydwww&amp;utm_medium=cpc&amp;utm_term=13682&amp;srsltid=AfmBOopMuP96f-UyjelYDvXBM61TITzWJ_FrpYv-NAVnfO3OOkWN2bFHxL8</t>
  </si>
  <si>
    <t>https://www.ubuy.co.in/product/7O3KTJSGW-oiakus-foldable-kitchen-table-drop-leaf-dining-table-mobile-space-saving-table-with-wheels-wood-round-multifunction-desk-for-kitchen-dining?srsltid=AfmBOor5Xy7h2FvNohj0LF3z8pkVjaSiaHulORSa5_R97yXBtQJazK1L90s</t>
  </si>
  <si>
    <t>https://www.amazon.in/Bosch-Professional-Electric-Tile-Cutter/dp/B0CLH5JG1T?source=ps-sl-shoppingads-lpcontext&amp;ref_=fplfs&amp;psc=1&amp;smid=AJ6SIZC8YQDZX</t>
  </si>
  <si>
    <t>https://www.indiamart.com/proddetail/48v-800w-electric-flatbed-cart-for-industrial-use-2855065875530.html</t>
  </si>
  <si>
    <t>https://www.google.com/url?url=https://shriramassociate.in/products/industrial-material-handling-trolley%3Fsrsltid%3DAfmBOopB7J2v8EeW6VJMUtBwOcb86vSLP8KbbfDZ40EhApTfDwvXVDNBbwE&amp;rct=j&amp;q=&amp;esrc=s&amp;opi=95576897&amp;sa=U&amp;ved=0ahUKEwjtlO-OoJCKAxVOTWwGHQcHGHQQgOUECIUG&amp;usg=AOvVaw1u0yNByqh_bT_ErUisLy-1</t>
  </si>
  <si>
    <t>https://www.aajjo.com/agriculture-farming/hydraulic-tractor-trolleys/product</t>
  </si>
  <si>
    <t>https://www.aajjo.com/cleaning-machines-equipments/floor-cleaning-machine-in-ahmedabad-hingule-engineering/product</t>
  </si>
  <si>
    <t>https://www.tradeindia.com/products/frp-bottle-shape-cooling-tower-c7597125.html</t>
  </si>
  <si>
    <t>https://shriramassociate.in/products/industrial-air-compressor-2?srsltid=AfmBOop0boj1mabY6vsrO0VYhPecmP3wdUbZOEHjDqReWFWCGdldMT4g3xw</t>
  </si>
  <si>
    <t>https://srishaktisolutions.com/product/almirah/?srsltid=AfmBOorHc5yn1l2fe6UxSQL00L_UqxADyxGr6DSr1mHu7MnXLmT0x_kKoFI</t>
  </si>
  <si>
    <t>https://www.bowzar.com/products/bowzar-2-door-almirah-with-dressing-mirror-yellow-wood?variant=46540278202601&amp;country=IN&amp;currency=INR&amp;utm_medium=product_sync&amp;utm_source=google&amp;utm_content=sag_organic&amp;utm_campaign=sag_organic&amp;srsltid=AfmBOoppIdqKoZeyQsITAKYk-hT7A1_gefb-h2pndB0m7zRcWFVYq7Ao4rw&amp;com_cvv=d30042528f072ba8a22b19c81250437cd47a2f30330f0ed03551c4efdaf3409e</t>
  </si>
  <si>
    <t>https://www.aajjo.com/consumer-electronics/stainless-steel-blue-star-water-cooler/product</t>
  </si>
  <si>
    <t>https://ridhib2b.com/powerlux-dg-set/</t>
  </si>
  <si>
    <t>https://www.google.com/url?url=https://www.aajjo.com/water-treatment-purification-plant/drinking-water-filtration-plant-in-rangareddy-sr-aqua-tech/product&amp;rct=j&amp;q=&amp;esrc=s&amp;opi=95576897&amp;sa=U&amp;ved=0ahUKEwjwiruwlZqKAxXWr1YBHT_iAvYQ1SkIpAUoAA&amp;usg=AOvVaw0KzW2BI4OODMvmOjEz6n-6</t>
  </si>
  <si>
    <t>Land</t>
  </si>
  <si>
    <t>P&amp;m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</si>
</sst>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_ * #,##0_ ;_ * \-#,##0_ ;_ * &quot;-&quot;?_ ;_ @_ "/>
    <numFmt numFmtId="166" formatCode="_ * #,##0.000_ ;_ * \-#,##0.0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43" fontId="0" fillId="0" borderId="0" xfId="1" applyFont="1"/>
    <xf numFmtId="164" fontId="0" fillId="0" borderId="0" xfId="1" applyNumberFormat="1" applyFont="1"/>
    <xf numFmtId="14" fontId="0" fillId="0" borderId="0" xfId="0" applyNumberFormat="1"/>
    <xf numFmtId="3" fontId="0" fillId="0" borderId="0" xfId="0" applyNumberFormat="1"/>
    <xf numFmtId="0" fontId="3" fillId="0" borderId="0" xfId="0" applyFont="1"/>
    <xf numFmtId="164" fontId="3" fillId="0" borderId="0" xfId="1" applyNumberFormat="1" applyFont="1"/>
    <xf numFmtId="0" fontId="3" fillId="0" borderId="0" xfId="0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4" fontId="0" fillId="0" borderId="0" xfId="0" applyNumberFormat="1"/>
    <xf numFmtId="43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64" fontId="3" fillId="0" borderId="0" xfId="0" applyNumberFormat="1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5" fontId="0" fillId="0" borderId="0" xfId="0" applyNumberFormat="1"/>
    <xf numFmtId="164" fontId="0" fillId="0" borderId="0" xfId="0" applyNumberFormat="1"/>
    <xf numFmtId="0" fontId="3" fillId="0" borderId="1" xfId="0" applyFont="1" applyBorder="1" applyAlignment="1">
      <alignment horizontal="center" vertical="center"/>
    </xf>
    <xf numFmtId="164" fontId="2" fillId="4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vertical="center"/>
    </xf>
    <xf numFmtId="166" fontId="0" fillId="0" borderId="0" xfId="1" applyNumberFormat="1" applyFont="1"/>
    <xf numFmtId="164" fontId="5" fillId="3" borderId="1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43" fontId="0" fillId="0" borderId="0" xfId="0" applyNumberFormat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0" xfId="1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14</xdr:col>
      <xdr:colOff>438150</xdr:colOff>
      <xdr:row>25</xdr:row>
      <xdr:rowOff>27921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7A7ED4-4098-5F26-CB88-1A3440A830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716" t="19050" r="10307" b="7101"/>
        <a:stretch/>
      </xdr:blipFill>
      <xdr:spPr>
        <a:xfrm>
          <a:off x="9525" y="76200"/>
          <a:ext cx="8963025" cy="4714221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9"/>
  <sheetViews>
    <sheetView tabSelected="1" topLeftCell="A22" workbookViewId="0">
      <selection activeCell="G33" sqref="G33"/>
    </sheetView>
  </sheetViews>
  <sheetFormatPr defaultRowHeight="15" x14ac:dyDescent="0.25"/>
  <cols>
    <col min="1" max="1" width="10.42578125" bestFit="1" customWidth="1"/>
    <col min="2" max="2" width="9.28515625" bestFit="1" customWidth="1"/>
    <col min="3" max="3" width="42.85546875" style="2" bestFit="1" customWidth="1"/>
    <col min="4" max="4" width="18" style="2" bestFit="1" customWidth="1"/>
    <col min="5" max="5" width="19.140625" bestFit="1" customWidth="1"/>
    <col min="6" max="6" width="27.7109375" bestFit="1" customWidth="1"/>
    <col min="7" max="7" width="17.42578125" style="1" bestFit="1" customWidth="1"/>
    <col min="8" max="8" width="12.5703125" style="2" bestFit="1" customWidth="1"/>
    <col min="12" max="12" width="12.5703125" bestFit="1" customWidth="1"/>
    <col min="15" max="15" width="15.28515625" bestFit="1" customWidth="1"/>
  </cols>
  <sheetData>
    <row r="2" spans="1:12" x14ac:dyDescent="0.25">
      <c r="A2" s="7" t="s">
        <v>8</v>
      </c>
      <c r="B2" s="7" t="s">
        <v>0</v>
      </c>
      <c r="C2" s="7" t="s">
        <v>9</v>
      </c>
      <c r="D2" s="7" t="s">
        <v>11</v>
      </c>
      <c r="E2" s="7" t="s">
        <v>3</v>
      </c>
      <c r="F2" s="7" t="s">
        <v>4</v>
      </c>
      <c r="G2" s="9" t="s">
        <v>6</v>
      </c>
      <c r="H2" s="8" t="s">
        <v>2</v>
      </c>
    </row>
    <row r="3" spans="1:12" x14ac:dyDescent="0.25">
      <c r="A3" s="3">
        <v>38594</v>
      </c>
      <c r="B3" t="s">
        <v>1</v>
      </c>
      <c r="C3" t="s">
        <v>10</v>
      </c>
      <c r="D3" t="s">
        <v>12</v>
      </c>
      <c r="E3" t="s">
        <v>7</v>
      </c>
      <c r="F3" t="s">
        <v>5</v>
      </c>
      <c r="G3" s="1">
        <v>2.89</v>
      </c>
      <c r="H3" s="2">
        <v>300000</v>
      </c>
    </row>
    <row r="4" spans="1:12" x14ac:dyDescent="0.25">
      <c r="A4" s="3">
        <v>38315</v>
      </c>
      <c r="B4">
        <v>5387</v>
      </c>
      <c r="C4" t="s">
        <v>13</v>
      </c>
      <c r="D4" t="s">
        <v>12</v>
      </c>
      <c r="E4" t="s">
        <v>7</v>
      </c>
      <c r="F4" s="4">
        <v>5.4545545648248101E+20</v>
      </c>
      <c r="G4" s="1">
        <v>11.61</v>
      </c>
      <c r="H4" s="2">
        <v>1661400</v>
      </c>
    </row>
    <row r="5" spans="1:12" x14ac:dyDescent="0.25">
      <c r="A5" s="3">
        <v>38594</v>
      </c>
      <c r="B5" t="s">
        <v>14</v>
      </c>
      <c r="C5" t="s">
        <v>15</v>
      </c>
      <c r="D5"/>
      <c r="E5" t="s">
        <v>7</v>
      </c>
      <c r="F5" t="s">
        <v>16</v>
      </c>
      <c r="G5" s="1">
        <v>4.5999999999999996</v>
      </c>
      <c r="H5" s="2">
        <v>300000</v>
      </c>
    </row>
    <row r="6" spans="1:12" x14ac:dyDescent="0.25">
      <c r="G6" s="1">
        <f>SUM(G3:G5)</f>
        <v>19.100000000000001</v>
      </c>
      <c r="H6" s="2">
        <f>SUM(H3:H5)</f>
        <v>2261400</v>
      </c>
    </row>
    <row r="7" spans="1:12" x14ac:dyDescent="0.25">
      <c r="G7" s="26">
        <f>G6*2.471</f>
        <v>47.196100000000008</v>
      </c>
      <c r="H7" s="2">
        <f>H6/G7</f>
        <v>47914.976025561424</v>
      </c>
    </row>
    <row r="8" spans="1:12" x14ac:dyDescent="0.25">
      <c r="F8" s="11">
        <f>G7/5.5</f>
        <v>8.5811090909090932</v>
      </c>
    </row>
    <row r="9" spans="1:12" x14ac:dyDescent="0.25">
      <c r="G9" s="1">
        <v>53.33</v>
      </c>
    </row>
    <row r="10" spans="1:12" x14ac:dyDescent="0.25">
      <c r="G10" s="1">
        <f>G9*2.471</f>
        <v>131.77843000000001</v>
      </c>
    </row>
    <row r="11" spans="1:12" x14ac:dyDescent="0.25">
      <c r="L11" s="2">
        <v>820000</v>
      </c>
    </row>
    <row r="12" spans="1:12" x14ac:dyDescent="0.25">
      <c r="C12" s="2">
        <v>135</v>
      </c>
      <c r="L12" s="1">
        <f>L11/2.471</f>
        <v>331849.45366248483</v>
      </c>
    </row>
    <row r="13" spans="1:12" x14ac:dyDescent="0.25">
      <c r="C13" s="2">
        <v>24000</v>
      </c>
      <c r="F13" s="7" t="s">
        <v>17</v>
      </c>
      <c r="G13" s="9" t="s">
        <v>18</v>
      </c>
      <c r="H13" s="8" t="s">
        <v>19</v>
      </c>
    </row>
    <row r="14" spans="1:12" x14ac:dyDescent="0.25">
      <c r="C14" s="2">
        <v>3000000</v>
      </c>
      <c r="F14" s="10">
        <v>86586.93</v>
      </c>
      <c r="G14" s="1">
        <v>316822.96999999997</v>
      </c>
      <c r="H14" s="2">
        <v>263716.59999999998</v>
      </c>
    </row>
    <row r="15" spans="1:12" x14ac:dyDescent="0.25">
      <c r="C15" s="2">
        <f>C14/C12</f>
        <v>22222.222222222223</v>
      </c>
      <c r="D15" s="2">
        <v>36314.49</v>
      </c>
      <c r="E15" s="10">
        <v>87083.19</v>
      </c>
      <c r="F15" s="1">
        <f>F14/4046.845</f>
        <v>21.396156759154351</v>
      </c>
      <c r="G15" s="1">
        <f>G14/4046.845</f>
        <v>78.288881832637514</v>
      </c>
      <c r="H15" s="1">
        <f>H14/4046.845</f>
        <v>65.16597497556738</v>
      </c>
      <c r="I15" s="11">
        <f>SUM(G15:H15)</f>
        <v>143.45485680820491</v>
      </c>
    </row>
    <row r="16" spans="1:12" x14ac:dyDescent="0.25">
      <c r="D16" s="1">
        <f>D15/4046.845</f>
        <v>8.9735312323550822</v>
      </c>
      <c r="E16" s="1">
        <f>E15/4046.845</f>
        <v>21.518785621885694</v>
      </c>
      <c r="F16" s="11">
        <f>F15/2.471</f>
        <v>8.6589060134173828</v>
      </c>
    </row>
    <row r="19" spans="4:15" x14ac:dyDescent="0.25">
      <c r="E19" s="2"/>
    </row>
    <row r="20" spans="4:15" x14ac:dyDescent="0.25">
      <c r="O20" s="2"/>
    </row>
    <row r="21" spans="4:15" x14ac:dyDescent="0.25">
      <c r="E21" s="2"/>
      <c r="F21" s="2"/>
    </row>
    <row r="22" spans="4:15" x14ac:dyDescent="0.25">
      <c r="E22" s="2"/>
      <c r="F22" s="2"/>
    </row>
    <row r="23" spans="4:15" x14ac:dyDescent="0.25">
      <c r="D23" s="2" t="s">
        <v>160</v>
      </c>
      <c r="E23" s="2">
        <f>Sheet1!D6</f>
        <v>56635320.000000007</v>
      </c>
      <c r="F23" s="2">
        <f>E23*0.8</f>
        <v>45308256.000000007</v>
      </c>
      <c r="G23" s="1">
        <f>E23*0.7</f>
        <v>39644724</v>
      </c>
    </row>
    <row r="24" spans="4:15" x14ac:dyDescent="0.25">
      <c r="D24" s="2" t="s">
        <v>23</v>
      </c>
      <c r="E24" s="2">
        <f>'Building Valuation'!L1</f>
        <v>251257863.72571433</v>
      </c>
      <c r="F24" s="2">
        <f>E24*0.8</f>
        <v>201006290.98057148</v>
      </c>
      <c r="G24" s="1">
        <f>E24*0.7</f>
        <v>175880504.60800001</v>
      </c>
    </row>
    <row r="25" spans="4:15" x14ac:dyDescent="0.25">
      <c r="D25" s="2" t="s">
        <v>161</v>
      </c>
      <c r="E25" s="2">
        <f>'P&amp;M'!J2</f>
        <v>18171980.899999999</v>
      </c>
      <c r="F25" s="21">
        <f>E25*0.95</f>
        <v>17263381.854999997</v>
      </c>
      <c r="G25" s="1">
        <f>F25*0.95</f>
        <v>16400212.762249997</v>
      </c>
    </row>
    <row r="26" spans="4:15" x14ac:dyDescent="0.25">
      <c r="E26" s="6">
        <f>SUM(E23:E25)</f>
        <v>326065164.6257143</v>
      </c>
      <c r="F26" s="6">
        <f>SUM(F23:F25)</f>
        <v>263577928.83557147</v>
      </c>
      <c r="G26" s="6">
        <f>SUM(G23:G25)</f>
        <v>231925441.37025002</v>
      </c>
    </row>
    <row r="27" spans="4:15" x14ac:dyDescent="0.25">
      <c r="E27" s="2">
        <f>ROUND(E26,-6)</f>
        <v>326000000</v>
      </c>
      <c r="F27" s="2">
        <f>ROUND(F26,-6)</f>
        <v>264000000</v>
      </c>
      <c r="G27" s="2">
        <f>ROUND(G26,-6)</f>
        <v>232000000</v>
      </c>
    </row>
    <row r="28" spans="4:15" x14ac:dyDescent="0.25">
      <c r="E28" s="2"/>
    </row>
    <row r="29" spans="4:15" x14ac:dyDescent="0.25">
      <c r="E29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BBA2A-D71B-42C7-8DAA-EEA950334C2F}">
  <dimension ref="A1:L20"/>
  <sheetViews>
    <sheetView workbookViewId="0">
      <selection activeCell="I1" sqref="I1"/>
    </sheetView>
  </sheetViews>
  <sheetFormatPr defaultRowHeight="15" x14ac:dyDescent="0.25"/>
  <cols>
    <col min="1" max="1" width="15.7109375" bestFit="1" customWidth="1"/>
    <col min="2" max="2" width="16.28515625" bestFit="1" customWidth="1"/>
    <col min="3" max="3" width="5.5703125" bestFit="1" customWidth="1"/>
    <col min="4" max="4" width="16.28515625" style="14" bestFit="1" customWidth="1"/>
    <col min="5" max="5" width="4.42578125" bestFit="1" customWidth="1"/>
    <col min="6" max="8" width="9" customWidth="1"/>
    <col min="9" max="9" width="14.28515625" bestFit="1" customWidth="1"/>
    <col min="10" max="10" width="12.7109375" style="2" bestFit="1" customWidth="1"/>
    <col min="11" max="11" width="14.28515625" style="2" bestFit="1" customWidth="1"/>
    <col min="12" max="12" width="14.28515625" bestFit="1" customWidth="1"/>
  </cols>
  <sheetData>
    <row r="1" spans="1:12" x14ac:dyDescent="0.25">
      <c r="D1" s="8">
        <f>SUM(D3:D19)</f>
        <v>393654.8</v>
      </c>
      <c r="I1" s="8">
        <f>SUM(I3:I19)</f>
        <v>443224720</v>
      </c>
      <c r="K1" s="8">
        <f>SUM(K3:K19)</f>
        <v>314072329.65714288</v>
      </c>
      <c r="L1" s="8">
        <f>SUM(L3:L19)</f>
        <v>251257863.72571433</v>
      </c>
    </row>
    <row r="2" spans="1:12" x14ac:dyDescent="0.25">
      <c r="A2" s="15" t="s">
        <v>34</v>
      </c>
      <c r="B2" s="15" t="s">
        <v>33</v>
      </c>
      <c r="C2" s="15" t="s">
        <v>32</v>
      </c>
      <c r="D2" s="16" t="s">
        <v>31</v>
      </c>
      <c r="E2" s="15" t="s">
        <v>30</v>
      </c>
      <c r="F2" s="15" t="s">
        <v>35</v>
      </c>
      <c r="G2" s="15" t="s">
        <v>39</v>
      </c>
      <c r="H2" s="15" t="s">
        <v>40</v>
      </c>
      <c r="I2" s="15" t="s">
        <v>36</v>
      </c>
      <c r="J2" s="16" t="s">
        <v>37</v>
      </c>
      <c r="K2" s="16" t="s">
        <v>38</v>
      </c>
      <c r="L2" s="15" t="s">
        <v>41</v>
      </c>
    </row>
    <row r="3" spans="1:12" x14ac:dyDescent="0.25">
      <c r="A3" t="s">
        <v>20</v>
      </c>
      <c r="B3" t="s">
        <v>25</v>
      </c>
      <c r="C3" t="s">
        <v>27</v>
      </c>
      <c r="D3" s="14">
        <v>7073.8</v>
      </c>
      <c r="E3">
        <v>13</v>
      </c>
      <c r="F3">
        <v>1400</v>
      </c>
      <c r="G3">
        <v>60</v>
      </c>
      <c r="H3" s="12">
        <v>0.95</v>
      </c>
      <c r="I3" s="2">
        <f>F3*D3</f>
        <v>9903320</v>
      </c>
      <c r="J3" s="2">
        <f>I3*(H3/G3)*E3</f>
        <v>2038433.3666666665</v>
      </c>
      <c r="K3" s="2">
        <f>I3-J3</f>
        <v>7864886.6333333338</v>
      </c>
      <c r="L3" s="2">
        <f>K3*0.8</f>
        <v>6291909.3066666676</v>
      </c>
    </row>
    <row r="4" spans="1:12" x14ac:dyDescent="0.25">
      <c r="A4" t="s">
        <v>20</v>
      </c>
      <c r="B4" t="s">
        <v>25</v>
      </c>
      <c r="C4" t="s">
        <v>28</v>
      </c>
      <c r="D4" s="14">
        <v>3224.6</v>
      </c>
      <c r="E4">
        <v>13</v>
      </c>
      <c r="F4">
        <v>1400</v>
      </c>
      <c r="G4">
        <v>60</v>
      </c>
      <c r="H4" s="12">
        <v>0.95</v>
      </c>
      <c r="I4" s="2">
        <f t="shared" ref="I4:I11" si="0">F4*D4</f>
        <v>4514440</v>
      </c>
      <c r="J4" s="2">
        <f t="shared" ref="J4:J11" si="1">I4*(H4/G4)*E4</f>
        <v>929222.23333333316</v>
      </c>
      <c r="K4" s="2">
        <f t="shared" ref="K4:K11" si="2">I4-J4</f>
        <v>3585217.7666666666</v>
      </c>
      <c r="L4" s="2">
        <f t="shared" ref="L4:L19" si="3">K4*0.8</f>
        <v>2868174.2133333334</v>
      </c>
    </row>
    <row r="5" spans="1:12" x14ac:dyDescent="0.25">
      <c r="A5" t="s">
        <v>20</v>
      </c>
      <c r="B5" t="s">
        <v>25</v>
      </c>
      <c r="C5" t="s">
        <v>27</v>
      </c>
      <c r="D5" s="14">
        <v>10204.299999999999</v>
      </c>
      <c r="E5">
        <v>13</v>
      </c>
      <c r="F5">
        <v>1400</v>
      </c>
      <c r="G5">
        <v>60</v>
      </c>
      <c r="H5" s="12">
        <v>0.95</v>
      </c>
      <c r="I5" s="2">
        <f t="shared" si="0"/>
        <v>14286019.999999998</v>
      </c>
      <c r="J5" s="2">
        <f t="shared" si="1"/>
        <v>2940539.1166666658</v>
      </c>
      <c r="K5" s="2">
        <f t="shared" si="2"/>
        <v>11345480.883333333</v>
      </c>
      <c r="L5" s="2">
        <f t="shared" si="3"/>
        <v>9076384.706666667</v>
      </c>
    </row>
    <row r="6" spans="1:12" x14ac:dyDescent="0.25">
      <c r="A6" t="s">
        <v>21</v>
      </c>
      <c r="B6" t="s">
        <v>25</v>
      </c>
      <c r="C6" t="s">
        <v>28</v>
      </c>
      <c r="D6" s="14">
        <v>262</v>
      </c>
      <c r="E6">
        <v>13</v>
      </c>
      <c r="F6">
        <v>1400</v>
      </c>
      <c r="G6">
        <v>60</v>
      </c>
      <c r="H6" s="12">
        <v>0.95</v>
      </c>
      <c r="I6" s="2">
        <f t="shared" si="0"/>
        <v>366800</v>
      </c>
      <c r="J6" s="2">
        <f t="shared" si="1"/>
        <v>75499.666666666657</v>
      </c>
      <c r="K6" s="2">
        <f t="shared" si="2"/>
        <v>291300.33333333337</v>
      </c>
      <c r="L6" s="2">
        <f t="shared" si="3"/>
        <v>233040.26666666672</v>
      </c>
    </row>
    <row r="7" spans="1:12" x14ac:dyDescent="0.25">
      <c r="A7" t="s">
        <v>22</v>
      </c>
      <c r="B7" t="s">
        <v>25</v>
      </c>
      <c r="C7" t="s">
        <v>29</v>
      </c>
      <c r="D7" s="14">
        <v>30022</v>
      </c>
      <c r="E7">
        <v>13</v>
      </c>
      <c r="F7">
        <v>1400</v>
      </c>
      <c r="G7">
        <v>60</v>
      </c>
      <c r="H7" s="12">
        <v>0.95</v>
      </c>
      <c r="I7" s="2">
        <f t="shared" si="0"/>
        <v>42030800</v>
      </c>
      <c r="J7" s="2">
        <f t="shared" si="1"/>
        <v>8651339.666666666</v>
      </c>
      <c r="K7" s="2">
        <f t="shared" si="2"/>
        <v>33379460.333333336</v>
      </c>
      <c r="L7" s="2">
        <f t="shared" si="3"/>
        <v>26703568.266666669</v>
      </c>
    </row>
    <row r="8" spans="1:12" x14ac:dyDescent="0.25">
      <c r="A8" t="s">
        <v>23</v>
      </c>
      <c r="B8" t="s">
        <v>25</v>
      </c>
      <c r="C8" t="s">
        <v>28</v>
      </c>
      <c r="D8" s="14">
        <v>2807</v>
      </c>
      <c r="E8">
        <v>13</v>
      </c>
      <c r="F8">
        <v>1400</v>
      </c>
      <c r="G8">
        <v>60</v>
      </c>
      <c r="H8" s="12">
        <v>0.95</v>
      </c>
      <c r="I8" s="2">
        <f t="shared" si="0"/>
        <v>3929800</v>
      </c>
      <c r="J8" s="2">
        <f t="shared" si="1"/>
        <v>808883.83333333326</v>
      </c>
      <c r="K8" s="2">
        <f t="shared" si="2"/>
        <v>3120916.166666667</v>
      </c>
      <c r="L8" s="2">
        <f t="shared" si="3"/>
        <v>2496732.9333333336</v>
      </c>
    </row>
    <row r="9" spans="1:12" x14ac:dyDescent="0.25">
      <c r="A9" t="s">
        <v>21</v>
      </c>
      <c r="B9" t="s">
        <v>25</v>
      </c>
      <c r="C9" t="s">
        <v>28</v>
      </c>
      <c r="D9" s="14">
        <v>269</v>
      </c>
      <c r="E9">
        <v>13</v>
      </c>
      <c r="F9">
        <v>1400</v>
      </c>
      <c r="G9">
        <v>60</v>
      </c>
      <c r="H9" s="12">
        <v>0.95</v>
      </c>
      <c r="I9" s="2">
        <f t="shared" si="0"/>
        <v>376600</v>
      </c>
      <c r="J9" s="2">
        <f t="shared" si="1"/>
        <v>77516.833333333314</v>
      </c>
      <c r="K9" s="2">
        <f t="shared" si="2"/>
        <v>299083.16666666669</v>
      </c>
      <c r="L9" s="2">
        <f t="shared" si="3"/>
        <v>239266.53333333335</v>
      </c>
    </row>
    <row r="10" spans="1:12" x14ac:dyDescent="0.25">
      <c r="A10" t="s">
        <v>24</v>
      </c>
      <c r="B10" t="s">
        <v>26</v>
      </c>
      <c r="C10" t="s">
        <v>28</v>
      </c>
      <c r="D10" s="14">
        <v>7826</v>
      </c>
      <c r="E10">
        <v>13</v>
      </c>
      <c r="F10">
        <v>800</v>
      </c>
      <c r="G10">
        <v>35</v>
      </c>
      <c r="H10" s="12">
        <v>0.95</v>
      </c>
      <c r="I10" s="2">
        <f t="shared" si="0"/>
        <v>6260800</v>
      </c>
      <c r="J10" s="2">
        <f t="shared" si="1"/>
        <v>2209168</v>
      </c>
      <c r="K10" s="2">
        <f t="shared" si="2"/>
        <v>4051632</v>
      </c>
      <c r="L10" s="2">
        <f t="shared" si="3"/>
        <v>3241305.6</v>
      </c>
    </row>
    <row r="11" spans="1:12" x14ac:dyDescent="0.25">
      <c r="A11" t="s">
        <v>24</v>
      </c>
      <c r="B11" t="s">
        <v>26</v>
      </c>
      <c r="C11" t="s">
        <v>28</v>
      </c>
      <c r="D11" s="14">
        <v>9030</v>
      </c>
      <c r="E11">
        <v>13</v>
      </c>
      <c r="F11">
        <v>800</v>
      </c>
      <c r="G11">
        <v>35</v>
      </c>
      <c r="H11" s="12">
        <v>0.95</v>
      </c>
      <c r="I11" s="2">
        <f t="shared" si="0"/>
        <v>7224000</v>
      </c>
      <c r="J11" s="2">
        <f t="shared" si="1"/>
        <v>2549040</v>
      </c>
      <c r="K11" s="2">
        <f t="shared" si="2"/>
        <v>4674960</v>
      </c>
      <c r="L11" s="2">
        <f t="shared" si="3"/>
        <v>3739968</v>
      </c>
    </row>
    <row r="12" spans="1:12" x14ac:dyDescent="0.25">
      <c r="A12" t="s">
        <v>42</v>
      </c>
      <c r="B12" t="s">
        <v>25</v>
      </c>
      <c r="C12" t="s">
        <v>28</v>
      </c>
      <c r="D12" s="14">
        <v>271</v>
      </c>
      <c r="E12">
        <v>13</v>
      </c>
      <c r="F12">
        <v>1400</v>
      </c>
      <c r="G12">
        <v>60</v>
      </c>
      <c r="H12" s="12">
        <v>0.95</v>
      </c>
      <c r="I12" s="2">
        <f t="shared" ref="I12:I19" si="4">F12*D12</f>
        <v>379400</v>
      </c>
      <c r="J12" s="2">
        <f t="shared" ref="J12:J19" si="5">I12*(H12/G12)*E12</f>
        <v>78093.166666666657</v>
      </c>
      <c r="K12" s="2">
        <f t="shared" ref="K12:K19" si="6">I12-J12</f>
        <v>301306.83333333337</v>
      </c>
      <c r="L12" s="2">
        <f t="shared" si="3"/>
        <v>241045.4666666667</v>
      </c>
    </row>
    <row r="13" spans="1:12" x14ac:dyDescent="0.25">
      <c r="A13" t="s">
        <v>43</v>
      </c>
      <c r="B13" t="s">
        <v>25</v>
      </c>
      <c r="C13" t="s">
        <v>28</v>
      </c>
      <c r="D13" s="14">
        <v>752</v>
      </c>
      <c r="E13">
        <v>13</v>
      </c>
      <c r="F13">
        <v>1400</v>
      </c>
      <c r="G13">
        <v>60</v>
      </c>
      <c r="H13" s="12">
        <v>0.95</v>
      </c>
      <c r="I13" s="2">
        <f t="shared" si="4"/>
        <v>1052800</v>
      </c>
      <c r="J13" s="2">
        <f t="shared" si="5"/>
        <v>216701.33333333331</v>
      </c>
      <c r="K13" s="2">
        <f t="shared" si="6"/>
        <v>836098.66666666674</v>
      </c>
      <c r="L13" s="2">
        <f t="shared" si="3"/>
        <v>668878.93333333347</v>
      </c>
    </row>
    <row r="14" spans="1:12" x14ac:dyDescent="0.25">
      <c r="A14" t="s">
        <v>44</v>
      </c>
      <c r="B14" t="s">
        <v>25</v>
      </c>
      <c r="C14" t="s">
        <v>28</v>
      </c>
      <c r="D14" s="14">
        <v>4644</v>
      </c>
      <c r="E14">
        <v>13</v>
      </c>
      <c r="F14">
        <v>1400</v>
      </c>
      <c r="G14">
        <v>60</v>
      </c>
      <c r="H14" s="12">
        <v>0.95</v>
      </c>
      <c r="I14" s="2">
        <f t="shared" si="4"/>
        <v>6501600</v>
      </c>
      <c r="J14" s="2">
        <f t="shared" si="5"/>
        <v>1338245.9999999998</v>
      </c>
      <c r="K14" s="2">
        <f t="shared" si="6"/>
        <v>5163354</v>
      </c>
      <c r="L14" s="2">
        <f t="shared" si="3"/>
        <v>4130683.2</v>
      </c>
    </row>
    <row r="15" spans="1:12" x14ac:dyDescent="0.25">
      <c r="A15" t="s">
        <v>45</v>
      </c>
      <c r="B15" t="s">
        <v>25</v>
      </c>
      <c r="C15" t="s">
        <v>28</v>
      </c>
      <c r="D15" s="14">
        <v>2901.6</v>
      </c>
      <c r="E15">
        <v>13</v>
      </c>
      <c r="F15">
        <v>1400</v>
      </c>
      <c r="G15">
        <v>60</v>
      </c>
      <c r="H15" s="12">
        <v>0.95</v>
      </c>
      <c r="I15" s="2">
        <f t="shared" si="4"/>
        <v>4062240</v>
      </c>
      <c r="J15" s="2">
        <f t="shared" si="5"/>
        <v>836144.39999999991</v>
      </c>
      <c r="K15" s="2">
        <f t="shared" si="6"/>
        <v>3226095.6</v>
      </c>
      <c r="L15" s="2">
        <f t="shared" si="3"/>
        <v>2580876.4800000004</v>
      </c>
    </row>
    <row r="16" spans="1:12" x14ac:dyDescent="0.25">
      <c r="A16" t="s">
        <v>46</v>
      </c>
      <c r="B16" t="s">
        <v>25</v>
      </c>
      <c r="C16" t="s">
        <v>28</v>
      </c>
      <c r="D16" s="14">
        <v>328.5</v>
      </c>
      <c r="E16">
        <v>13</v>
      </c>
      <c r="F16">
        <v>1400</v>
      </c>
      <c r="G16">
        <v>60</v>
      </c>
      <c r="H16" s="12">
        <v>0.95</v>
      </c>
      <c r="I16" s="2">
        <f t="shared" si="4"/>
        <v>459900</v>
      </c>
      <c r="J16" s="2">
        <f t="shared" si="5"/>
        <v>94662.749999999985</v>
      </c>
      <c r="K16" s="2">
        <f t="shared" si="6"/>
        <v>365237.25</v>
      </c>
      <c r="L16" s="2">
        <f t="shared" si="3"/>
        <v>292189.8</v>
      </c>
    </row>
    <row r="17" spans="1:12" x14ac:dyDescent="0.25">
      <c r="A17" t="s">
        <v>47</v>
      </c>
      <c r="B17" t="s">
        <v>25</v>
      </c>
      <c r="C17" t="s">
        <v>28</v>
      </c>
      <c r="D17" s="14">
        <v>3833</v>
      </c>
      <c r="E17">
        <v>13</v>
      </c>
      <c r="F17">
        <v>1400</v>
      </c>
      <c r="G17">
        <v>60</v>
      </c>
      <c r="H17" s="12">
        <v>0.95</v>
      </c>
      <c r="I17" s="2">
        <f t="shared" si="4"/>
        <v>5366200</v>
      </c>
      <c r="J17" s="2">
        <f t="shared" si="5"/>
        <v>1104542.8333333333</v>
      </c>
      <c r="K17" s="2">
        <f t="shared" si="6"/>
        <v>4261657.166666667</v>
      </c>
      <c r="L17" s="2">
        <f t="shared" si="3"/>
        <v>3409325.7333333339</v>
      </c>
    </row>
    <row r="18" spans="1:12" x14ac:dyDescent="0.25">
      <c r="A18" t="s">
        <v>48</v>
      </c>
      <c r="B18" t="s">
        <v>25</v>
      </c>
      <c r="C18" t="s">
        <v>28</v>
      </c>
      <c r="D18" s="14">
        <v>65760</v>
      </c>
      <c r="E18">
        <v>13</v>
      </c>
      <c r="F18">
        <v>1400</v>
      </c>
      <c r="G18">
        <v>60</v>
      </c>
      <c r="H18" s="12">
        <v>0.95</v>
      </c>
      <c r="I18" s="2">
        <f t="shared" si="4"/>
        <v>92064000</v>
      </c>
      <c r="J18" s="2">
        <f t="shared" si="5"/>
        <v>18949839.999999996</v>
      </c>
      <c r="K18" s="2">
        <f t="shared" si="6"/>
        <v>73114160</v>
      </c>
      <c r="L18" s="2">
        <f t="shared" si="3"/>
        <v>58491328</v>
      </c>
    </row>
    <row r="19" spans="1:12" x14ac:dyDescent="0.25">
      <c r="A19" t="s">
        <v>49</v>
      </c>
      <c r="B19" t="s">
        <v>26</v>
      </c>
      <c r="C19" t="s">
        <v>28</v>
      </c>
      <c r="D19" s="14">
        <v>244446</v>
      </c>
      <c r="E19">
        <v>13</v>
      </c>
      <c r="F19">
        <v>1000</v>
      </c>
      <c r="G19">
        <v>35</v>
      </c>
      <c r="H19" s="12">
        <v>0.95</v>
      </c>
      <c r="I19" s="2">
        <f t="shared" si="4"/>
        <v>244446000</v>
      </c>
      <c r="J19" s="2">
        <f t="shared" si="5"/>
        <v>86254517.142857149</v>
      </c>
      <c r="K19" s="2">
        <f t="shared" si="6"/>
        <v>158191482.85714287</v>
      </c>
      <c r="L19" s="2">
        <f t="shared" si="3"/>
        <v>126553186.2857143</v>
      </c>
    </row>
    <row r="20" spans="1:12" x14ac:dyDescent="0.25">
      <c r="D20" s="17"/>
      <c r="E20" s="5"/>
      <c r="F20" s="5"/>
      <c r="G20" s="5"/>
      <c r="H20" s="5"/>
      <c r="I20" s="5"/>
      <c r="J20" s="6"/>
      <c r="K20" s="6"/>
      <c r="L20" s="17"/>
    </row>
  </sheetData>
  <autoFilter ref="A2:L19" xr:uid="{C9EBBA2A-D71B-42C7-8DAA-EEA950334C2F}"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B8C65-9F06-4ADF-A106-5EB4AE611836}">
  <dimension ref="A1:J52"/>
  <sheetViews>
    <sheetView zoomScaleNormal="100" workbookViewId="0">
      <selection activeCell="B1" sqref="B1:B1048576"/>
    </sheetView>
  </sheetViews>
  <sheetFormatPr defaultRowHeight="15" x14ac:dyDescent="0.25"/>
  <cols>
    <col min="1" max="1" width="8.140625" style="13" customWidth="1"/>
    <col min="2" max="2" width="30.5703125" bestFit="1" customWidth="1"/>
    <col min="3" max="3" width="10.5703125" bestFit="1" customWidth="1"/>
    <col min="4" max="4" width="6.7109375" customWidth="1"/>
    <col min="5" max="5" width="9.140625" customWidth="1"/>
    <col min="6" max="6" width="12.85546875" bestFit="1" customWidth="1"/>
    <col min="7" max="7" width="11.85546875" bestFit="1" customWidth="1"/>
    <col min="8" max="8" width="13.5703125" bestFit="1" customWidth="1"/>
    <col min="10" max="10" width="14.5703125" bestFit="1" customWidth="1"/>
  </cols>
  <sheetData>
    <row r="1" spans="1:10" x14ac:dyDescent="0.25">
      <c r="F1" s="35">
        <v>2022</v>
      </c>
      <c r="G1" s="35"/>
    </row>
    <row r="2" spans="1:10" x14ac:dyDescent="0.25">
      <c r="F2" s="19">
        <f>SUM(F4:F48)</f>
        <v>104933000</v>
      </c>
      <c r="G2" s="19">
        <f>SUM(G4:G48)</f>
        <v>23603850</v>
      </c>
      <c r="H2" s="20"/>
    </row>
    <row r="3" spans="1:10" x14ac:dyDescent="0.25">
      <c r="A3" s="7" t="s">
        <v>108</v>
      </c>
      <c r="B3" s="7" t="s">
        <v>34</v>
      </c>
      <c r="C3" s="7" t="s">
        <v>95</v>
      </c>
      <c r="D3" s="7" t="s">
        <v>109</v>
      </c>
      <c r="E3" s="7" t="s">
        <v>94</v>
      </c>
      <c r="F3" s="18" t="s">
        <v>36</v>
      </c>
      <c r="G3" s="7" t="s">
        <v>41</v>
      </c>
    </row>
    <row r="4" spans="1:10" x14ac:dyDescent="0.25">
      <c r="A4" s="13">
        <v>1</v>
      </c>
      <c r="B4" t="s">
        <v>50</v>
      </c>
      <c r="D4">
        <v>1</v>
      </c>
      <c r="F4" s="2">
        <v>8000</v>
      </c>
      <c r="G4" s="2">
        <v>400</v>
      </c>
    </row>
    <row r="5" spans="1:10" x14ac:dyDescent="0.25">
      <c r="A5" s="13">
        <f>A4+1</f>
        <v>2</v>
      </c>
      <c r="B5" t="s">
        <v>51</v>
      </c>
      <c r="C5" t="s">
        <v>96</v>
      </c>
      <c r="D5">
        <v>1</v>
      </c>
      <c r="F5" s="2">
        <v>380000</v>
      </c>
      <c r="G5" s="2">
        <v>19000</v>
      </c>
    </row>
    <row r="6" spans="1:10" x14ac:dyDescent="0.25">
      <c r="A6" s="13">
        <f t="shared" ref="A6:A48" si="0">A5+1</f>
        <v>3</v>
      </c>
      <c r="B6" t="s">
        <v>52</v>
      </c>
      <c r="C6" t="s">
        <v>97</v>
      </c>
      <c r="D6">
        <v>1</v>
      </c>
      <c r="F6" s="2">
        <v>800000</v>
      </c>
      <c r="G6" s="2">
        <v>40000</v>
      </c>
    </row>
    <row r="7" spans="1:10" x14ac:dyDescent="0.25">
      <c r="A7" s="13">
        <f t="shared" si="0"/>
        <v>4</v>
      </c>
      <c r="B7" t="s">
        <v>53</v>
      </c>
      <c r="D7">
        <v>664</v>
      </c>
      <c r="F7" s="2">
        <v>2000000</v>
      </c>
      <c r="G7" s="2">
        <v>2000000</v>
      </c>
      <c r="J7" s="2"/>
    </row>
    <row r="8" spans="1:10" x14ac:dyDescent="0.25">
      <c r="A8" s="13">
        <f t="shared" si="0"/>
        <v>5</v>
      </c>
      <c r="B8" t="s">
        <v>54</v>
      </c>
      <c r="D8">
        <v>1</v>
      </c>
      <c r="F8" s="2">
        <v>15000</v>
      </c>
      <c r="G8" s="2">
        <v>750</v>
      </c>
    </row>
    <row r="9" spans="1:10" x14ac:dyDescent="0.25">
      <c r="A9" s="13">
        <f t="shared" si="0"/>
        <v>6</v>
      </c>
      <c r="B9" t="s">
        <v>55</v>
      </c>
      <c r="D9">
        <v>10</v>
      </c>
      <c r="F9" s="2">
        <v>2000000</v>
      </c>
      <c r="G9" s="2">
        <v>1000000</v>
      </c>
    </row>
    <row r="10" spans="1:10" x14ac:dyDescent="0.25">
      <c r="A10" s="13">
        <f t="shared" si="0"/>
        <v>7</v>
      </c>
      <c r="B10" t="s">
        <v>56</v>
      </c>
      <c r="D10">
        <v>5</v>
      </c>
      <c r="F10" s="2">
        <v>400000</v>
      </c>
      <c r="G10" s="2">
        <v>100000</v>
      </c>
    </row>
    <row r="11" spans="1:10" x14ac:dyDescent="0.25">
      <c r="A11" s="13">
        <f t="shared" si="0"/>
        <v>8</v>
      </c>
      <c r="B11" t="s">
        <v>57</v>
      </c>
      <c r="D11">
        <v>5</v>
      </c>
      <c r="F11" s="2">
        <v>12500000</v>
      </c>
      <c r="G11" s="2">
        <v>3125000</v>
      </c>
    </row>
    <row r="12" spans="1:10" x14ac:dyDescent="0.25">
      <c r="A12" s="13">
        <f t="shared" si="0"/>
        <v>9</v>
      </c>
      <c r="B12" t="s">
        <v>58</v>
      </c>
      <c r="D12">
        <v>2</v>
      </c>
      <c r="F12" s="2">
        <v>1700000</v>
      </c>
      <c r="G12" s="2">
        <v>170000</v>
      </c>
    </row>
    <row r="13" spans="1:10" x14ac:dyDescent="0.25">
      <c r="A13" s="13">
        <f t="shared" si="0"/>
        <v>10</v>
      </c>
      <c r="B13" s="2" t="s">
        <v>59</v>
      </c>
      <c r="D13">
        <v>1</v>
      </c>
      <c r="F13" s="2">
        <v>400000</v>
      </c>
      <c r="G13" s="2">
        <v>20000</v>
      </c>
    </row>
    <row r="14" spans="1:10" x14ac:dyDescent="0.25">
      <c r="A14" s="13">
        <f t="shared" si="0"/>
        <v>11</v>
      </c>
      <c r="B14" t="s">
        <v>60</v>
      </c>
      <c r="D14">
        <v>2</v>
      </c>
      <c r="F14" s="2">
        <v>10000000</v>
      </c>
      <c r="G14" s="2">
        <v>1000000</v>
      </c>
    </row>
    <row r="15" spans="1:10" x14ac:dyDescent="0.25">
      <c r="A15" s="13">
        <f t="shared" si="0"/>
        <v>12</v>
      </c>
      <c r="B15" t="s">
        <v>61</v>
      </c>
      <c r="D15">
        <v>1</v>
      </c>
      <c r="E15" t="s">
        <v>111</v>
      </c>
      <c r="F15" s="2">
        <v>7000000</v>
      </c>
      <c r="G15" s="2">
        <v>350000</v>
      </c>
    </row>
    <row r="16" spans="1:10" x14ac:dyDescent="0.25">
      <c r="A16" s="13">
        <f t="shared" si="0"/>
        <v>13</v>
      </c>
      <c r="B16" t="s">
        <v>62</v>
      </c>
      <c r="C16" t="s">
        <v>98</v>
      </c>
      <c r="D16">
        <v>15</v>
      </c>
      <c r="E16" t="s">
        <v>112</v>
      </c>
      <c r="F16" s="2">
        <v>9000000</v>
      </c>
      <c r="G16" s="2">
        <v>6750000</v>
      </c>
    </row>
    <row r="17" spans="1:7" x14ac:dyDescent="0.25">
      <c r="A17" s="13">
        <f t="shared" si="0"/>
        <v>14</v>
      </c>
      <c r="B17" t="s">
        <v>63</v>
      </c>
      <c r="D17">
        <v>1</v>
      </c>
      <c r="F17" s="2">
        <v>300000</v>
      </c>
      <c r="G17" s="2">
        <v>15000</v>
      </c>
    </row>
    <row r="18" spans="1:7" x14ac:dyDescent="0.25">
      <c r="A18" s="13">
        <f t="shared" si="0"/>
        <v>15</v>
      </c>
      <c r="B18" t="s">
        <v>64</v>
      </c>
      <c r="D18">
        <v>2</v>
      </c>
      <c r="F18" s="2">
        <v>1000000</v>
      </c>
      <c r="G18" s="2">
        <v>100000</v>
      </c>
    </row>
    <row r="19" spans="1:7" x14ac:dyDescent="0.25">
      <c r="A19" s="13">
        <f t="shared" si="0"/>
        <v>16</v>
      </c>
      <c r="B19" t="s">
        <v>110</v>
      </c>
      <c r="D19">
        <v>18</v>
      </c>
      <c r="E19" t="s">
        <v>113</v>
      </c>
      <c r="F19" s="2">
        <v>5000</v>
      </c>
      <c r="G19" s="2">
        <v>4500</v>
      </c>
    </row>
    <row r="20" spans="1:7" x14ac:dyDescent="0.25">
      <c r="A20" s="13">
        <f t="shared" si="0"/>
        <v>17</v>
      </c>
      <c r="B20" t="s">
        <v>65</v>
      </c>
      <c r="D20">
        <v>1</v>
      </c>
      <c r="F20" s="2">
        <v>500000</v>
      </c>
      <c r="G20" s="2">
        <v>25000</v>
      </c>
    </row>
    <row r="21" spans="1:7" x14ac:dyDescent="0.25">
      <c r="A21" s="13">
        <f t="shared" si="0"/>
        <v>18</v>
      </c>
      <c r="B21" t="s">
        <v>66</v>
      </c>
      <c r="C21" t="s">
        <v>99</v>
      </c>
      <c r="D21">
        <v>3</v>
      </c>
      <c r="F21" s="2">
        <v>11000000</v>
      </c>
      <c r="G21" s="2">
        <v>165000</v>
      </c>
    </row>
    <row r="22" spans="1:7" x14ac:dyDescent="0.25">
      <c r="A22" s="13">
        <f t="shared" si="0"/>
        <v>19</v>
      </c>
      <c r="B22" t="s">
        <v>67</v>
      </c>
      <c r="C22" t="s">
        <v>100</v>
      </c>
      <c r="D22">
        <v>1</v>
      </c>
      <c r="F22" s="2">
        <v>330000</v>
      </c>
      <c r="G22" s="2">
        <v>16500</v>
      </c>
    </row>
    <row r="23" spans="1:7" x14ac:dyDescent="0.25">
      <c r="A23" s="13">
        <f t="shared" si="0"/>
        <v>20</v>
      </c>
      <c r="B23" t="s">
        <v>68</v>
      </c>
      <c r="C23" t="s">
        <v>101</v>
      </c>
      <c r="D23">
        <v>1</v>
      </c>
      <c r="F23" s="2">
        <v>30000</v>
      </c>
      <c r="G23" s="2">
        <v>1500</v>
      </c>
    </row>
    <row r="24" spans="1:7" x14ac:dyDescent="0.25">
      <c r="A24" s="13">
        <f t="shared" si="0"/>
        <v>21</v>
      </c>
      <c r="B24" t="s">
        <v>69</v>
      </c>
      <c r="D24">
        <v>9</v>
      </c>
      <c r="F24" s="2">
        <v>150000</v>
      </c>
      <c r="G24" s="2">
        <v>67500</v>
      </c>
    </row>
    <row r="25" spans="1:7" x14ac:dyDescent="0.25">
      <c r="A25" s="13">
        <f t="shared" si="0"/>
        <v>22</v>
      </c>
      <c r="B25" t="s">
        <v>70</v>
      </c>
      <c r="C25" t="s">
        <v>102</v>
      </c>
      <c r="D25">
        <v>2</v>
      </c>
      <c r="F25" s="2">
        <v>5000000</v>
      </c>
      <c r="G25" s="2">
        <v>500000</v>
      </c>
    </row>
    <row r="26" spans="1:7" x14ac:dyDescent="0.25">
      <c r="A26" s="13">
        <f t="shared" si="0"/>
        <v>23</v>
      </c>
      <c r="B26" t="s">
        <v>71</v>
      </c>
      <c r="C26" t="s">
        <v>103</v>
      </c>
      <c r="D26">
        <v>1</v>
      </c>
      <c r="F26" s="2">
        <v>2500000</v>
      </c>
      <c r="G26" s="2">
        <v>125000</v>
      </c>
    </row>
    <row r="27" spans="1:7" x14ac:dyDescent="0.25">
      <c r="A27" s="13">
        <f t="shared" si="0"/>
        <v>24</v>
      </c>
      <c r="B27" t="s">
        <v>72</v>
      </c>
      <c r="D27">
        <v>3</v>
      </c>
      <c r="F27" s="2">
        <v>2000000</v>
      </c>
      <c r="G27" s="2">
        <v>300000</v>
      </c>
    </row>
    <row r="28" spans="1:7" x14ac:dyDescent="0.25">
      <c r="A28" s="13">
        <f t="shared" si="0"/>
        <v>25</v>
      </c>
      <c r="B28" t="s">
        <v>73</v>
      </c>
      <c r="D28">
        <v>3</v>
      </c>
      <c r="F28" s="2">
        <v>1000000</v>
      </c>
      <c r="G28" s="2">
        <v>150000</v>
      </c>
    </row>
    <row r="29" spans="1:7" x14ac:dyDescent="0.25">
      <c r="A29" s="13">
        <f t="shared" si="0"/>
        <v>26</v>
      </c>
      <c r="B29" t="s">
        <v>74</v>
      </c>
      <c r="C29" t="s">
        <v>104</v>
      </c>
      <c r="D29">
        <v>1</v>
      </c>
      <c r="E29" t="s">
        <v>114</v>
      </c>
      <c r="F29" s="2">
        <v>3400000</v>
      </c>
      <c r="G29" s="2">
        <v>170000</v>
      </c>
    </row>
    <row r="30" spans="1:7" x14ac:dyDescent="0.25">
      <c r="A30" s="13">
        <f t="shared" si="0"/>
        <v>27</v>
      </c>
      <c r="B30" t="s">
        <v>75</v>
      </c>
      <c r="C30" t="s">
        <v>104</v>
      </c>
      <c r="D30">
        <v>7</v>
      </c>
      <c r="E30" t="s">
        <v>114</v>
      </c>
      <c r="F30" s="2">
        <v>2600000</v>
      </c>
      <c r="G30" s="2">
        <v>910000</v>
      </c>
    </row>
    <row r="31" spans="1:7" x14ac:dyDescent="0.25">
      <c r="A31" s="13">
        <f t="shared" si="0"/>
        <v>28</v>
      </c>
      <c r="B31" t="s">
        <v>76</v>
      </c>
      <c r="C31" t="s">
        <v>104</v>
      </c>
      <c r="D31">
        <v>1</v>
      </c>
      <c r="F31" s="2">
        <v>800000</v>
      </c>
      <c r="G31" s="2">
        <v>40000</v>
      </c>
    </row>
    <row r="32" spans="1:7" x14ac:dyDescent="0.25">
      <c r="A32" s="13">
        <f t="shared" si="0"/>
        <v>29</v>
      </c>
      <c r="B32" t="s">
        <v>77</v>
      </c>
      <c r="D32">
        <v>4</v>
      </c>
      <c r="F32" s="2">
        <v>1400000</v>
      </c>
      <c r="G32" s="2">
        <v>280000</v>
      </c>
    </row>
    <row r="33" spans="1:7" x14ac:dyDescent="0.25">
      <c r="A33" s="13">
        <f t="shared" si="0"/>
        <v>30</v>
      </c>
      <c r="B33" t="s">
        <v>78</v>
      </c>
      <c r="D33">
        <v>49</v>
      </c>
      <c r="F33" s="2">
        <v>125000</v>
      </c>
      <c r="G33" s="2">
        <v>306250</v>
      </c>
    </row>
    <row r="34" spans="1:7" x14ac:dyDescent="0.25">
      <c r="A34" s="13">
        <f t="shared" si="0"/>
        <v>31</v>
      </c>
      <c r="B34" t="s">
        <v>79</v>
      </c>
      <c r="D34">
        <v>1</v>
      </c>
      <c r="F34" s="2">
        <v>1500000</v>
      </c>
      <c r="G34" s="2">
        <v>750000</v>
      </c>
    </row>
    <row r="35" spans="1:7" x14ac:dyDescent="0.25">
      <c r="A35" s="13">
        <f t="shared" si="0"/>
        <v>32</v>
      </c>
      <c r="B35" t="s">
        <v>80</v>
      </c>
      <c r="D35">
        <v>2</v>
      </c>
      <c r="F35" s="2">
        <v>200000</v>
      </c>
      <c r="G35" s="2">
        <v>20000</v>
      </c>
    </row>
    <row r="36" spans="1:7" x14ac:dyDescent="0.25">
      <c r="A36" s="13">
        <f t="shared" si="0"/>
        <v>33</v>
      </c>
      <c r="B36" t="s">
        <v>81</v>
      </c>
      <c r="D36">
        <v>1</v>
      </c>
      <c r="F36" s="2">
        <v>50000</v>
      </c>
      <c r="G36" s="2">
        <v>2500</v>
      </c>
    </row>
    <row r="37" spans="1:7" x14ac:dyDescent="0.25">
      <c r="A37" s="13">
        <f t="shared" si="0"/>
        <v>34</v>
      </c>
      <c r="B37" t="s">
        <v>82</v>
      </c>
      <c r="D37">
        <v>2</v>
      </c>
      <c r="F37" s="2">
        <v>10000</v>
      </c>
      <c r="G37" s="2">
        <v>1000</v>
      </c>
    </row>
    <row r="38" spans="1:7" x14ac:dyDescent="0.25">
      <c r="A38" s="13">
        <f t="shared" si="0"/>
        <v>35</v>
      </c>
      <c r="B38" t="s">
        <v>83</v>
      </c>
      <c r="D38">
        <v>20</v>
      </c>
      <c r="E38" t="s">
        <v>115</v>
      </c>
      <c r="F38" s="2">
        <v>0</v>
      </c>
      <c r="G38" s="2">
        <v>3000</v>
      </c>
    </row>
    <row r="39" spans="1:7" x14ac:dyDescent="0.25">
      <c r="A39" s="13">
        <f t="shared" si="0"/>
        <v>36</v>
      </c>
      <c r="B39" t="s">
        <v>84</v>
      </c>
      <c r="D39">
        <v>9</v>
      </c>
      <c r="E39" t="s">
        <v>116</v>
      </c>
      <c r="F39" s="2">
        <v>0</v>
      </c>
      <c r="G39" s="2">
        <v>450</v>
      </c>
    </row>
    <row r="40" spans="1:7" x14ac:dyDescent="0.25">
      <c r="A40" s="13">
        <f t="shared" si="0"/>
        <v>37</v>
      </c>
      <c r="B40" t="s">
        <v>85</v>
      </c>
      <c r="C40" t="s">
        <v>105</v>
      </c>
      <c r="D40">
        <v>12</v>
      </c>
      <c r="F40" s="2">
        <f>50*10^5</f>
        <v>5000000</v>
      </c>
      <c r="G40" s="2">
        <v>3000000</v>
      </c>
    </row>
    <row r="41" spans="1:7" x14ac:dyDescent="0.25">
      <c r="A41" s="13">
        <f t="shared" si="0"/>
        <v>38</v>
      </c>
      <c r="B41" t="s">
        <v>86</v>
      </c>
      <c r="C41" t="s">
        <v>105</v>
      </c>
      <c r="D41">
        <v>4</v>
      </c>
      <c r="F41" s="2">
        <f>60*10^5</f>
        <v>6000000</v>
      </c>
      <c r="G41" s="2">
        <v>1200000</v>
      </c>
    </row>
    <row r="42" spans="1:7" x14ac:dyDescent="0.25">
      <c r="A42" s="13">
        <f t="shared" si="0"/>
        <v>39</v>
      </c>
      <c r="B42" t="s">
        <v>87</v>
      </c>
      <c r="C42" t="s">
        <v>105</v>
      </c>
      <c r="D42">
        <v>1</v>
      </c>
      <c r="F42" s="2">
        <f>80*10^5</f>
        <v>8000000</v>
      </c>
      <c r="G42" s="2">
        <v>400000</v>
      </c>
    </row>
    <row r="43" spans="1:7" x14ac:dyDescent="0.25">
      <c r="A43" s="13">
        <f t="shared" si="0"/>
        <v>40</v>
      </c>
      <c r="B43" t="s">
        <v>88</v>
      </c>
      <c r="C43" t="s">
        <v>106</v>
      </c>
      <c r="D43">
        <v>1</v>
      </c>
      <c r="F43" s="2">
        <f>16*10^5</f>
        <v>1600000</v>
      </c>
      <c r="G43" s="2">
        <v>80000</v>
      </c>
    </row>
    <row r="44" spans="1:7" x14ac:dyDescent="0.25">
      <c r="A44" s="13">
        <f t="shared" si="0"/>
        <v>41</v>
      </c>
      <c r="B44" t="s">
        <v>89</v>
      </c>
      <c r="C44" t="s">
        <v>107</v>
      </c>
      <c r="D44">
        <v>4</v>
      </c>
      <c r="F44" s="2">
        <f>12*10^5</f>
        <v>1200000</v>
      </c>
      <c r="G44" s="2">
        <v>240000</v>
      </c>
    </row>
    <row r="45" spans="1:7" x14ac:dyDescent="0.25">
      <c r="A45" s="13">
        <f t="shared" si="0"/>
        <v>42</v>
      </c>
      <c r="B45" t="s">
        <v>90</v>
      </c>
      <c r="D45">
        <v>1</v>
      </c>
      <c r="E45" t="s">
        <v>117</v>
      </c>
      <c r="F45" s="2">
        <v>0</v>
      </c>
      <c r="G45" s="2">
        <v>500</v>
      </c>
    </row>
    <row r="46" spans="1:7" x14ac:dyDescent="0.25">
      <c r="A46" s="13">
        <f t="shared" si="0"/>
        <v>43</v>
      </c>
      <c r="B46" t="s">
        <v>91</v>
      </c>
      <c r="F46" s="2">
        <v>0</v>
      </c>
      <c r="G46" s="2">
        <v>2000</v>
      </c>
    </row>
    <row r="47" spans="1:7" x14ac:dyDescent="0.25">
      <c r="A47" s="13">
        <f t="shared" si="0"/>
        <v>44</v>
      </c>
      <c r="B47" t="s">
        <v>92</v>
      </c>
      <c r="D47">
        <v>1</v>
      </c>
      <c r="F47" s="2">
        <f>30*10^5</f>
        <v>3000000</v>
      </c>
      <c r="G47" s="2">
        <v>150000</v>
      </c>
    </row>
    <row r="48" spans="1:7" x14ac:dyDescent="0.25">
      <c r="A48" s="13">
        <f t="shared" si="0"/>
        <v>45</v>
      </c>
      <c r="B48" t="s">
        <v>93</v>
      </c>
      <c r="D48">
        <v>2</v>
      </c>
      <c r="F48" s="2">
        <v>30000</v>
      </c>
      <c r="G48" s="2">
        <v>3000</v>
      </c>
    </row>
    <row r="49" spans="6:7" x14ac:dyDescent="0.25">
      <c r="F49" s="2"/>
      <c r="G49" s="2"/>
    </row>
    <row r="50" spans="6:7" x14ac:dyDescent="0.25">
      <c r="F50" s="2"/>
      <c r="G50" s="2"/>
    </row>
    <row r="51" spans="6:7" x14ac:dyDescent="0.25">
      <c r="F51" s="2"/>
      <c r="G51" s="2"/>
    </row>
    <row r="52" spans="6:7" x14ac:dyDescent="0.25">
      <c r="F52" s="2"/>
      <c r="G52" s="2"/>
    </row>
  </sheetData>
  <autoFilter ref="A3:G48" xr:uid="{515B8C65-9F06-4ADF-A106-5EB4AE611836}"/>
  <mergeCells count="1"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DC1D5-D3A3-49D1-8334-0CB2A9EDB313}">
  <dimension ref="Q2:S21"/>
  <sheetViews>
    <sheetView workbookViewId="0">
      <selection activeCell="R9" sqref="R9"/>
    </sheetView>
  </sheetViews>
  <sheetFormatPr defaultRowHeight="15" x14ac:dyDescent="0.25"/>
  <cols>
    <col min="17" max="17" width="19.28515625" style="2" bestFit="1" customWidth="1"/>
    <col min="18" max="18" width="16.5703125" bestFit="1" customWidth="1"/>
    <col min="19" max="19" width="18.28515625" bestFit="1" customWidth="1"/>
  </cols>
  <sheetData>
    <row r="2" spans="17:19" x14ac:dyDescent="0.25">
      <c r="Q2" s="2" t="s">
        <v>118</v>
      </c>
      <c r="R2" t="s">
        <v>120</v>
      </c>
      <c r="S2" t="s">
        <v>119</v>
      </c>
    </row>
    <row r="3" spans="17:19" x14ac:dyDescent="0.25">
      <c r="Q3" s="2">
        <v>1760</v>
      </c>
      <c r="R3" s="2">
        <v>1861440</v>
      </c>
      <c r="S3" s="2">
        <v>1033600</v>
      </c>
    </row>
    <row r="4" spans="17:19" x14ac:dyDescent="0.25">
      <c r="Q4" s="2">
        <f>Q3*4046.845</f>
        <v>7122447.1999999993</v>
      </c>
      <c r="R4" s="2">
        <f>R3/2.471</f>
        <v>753314.447592068</v>
      </c>
      <c r="S4" s="2">
        <f>S3/2.471</f>
        <v>418292.18939700525</v>
      </c>
    </row>
    <row r="8" spans="17:19" x14ac:dyDescent="0.25">
      <c r="Q8" s="2">
        <f>'Land Details'!G7</f>
        <v>47.196100000000008</v>
      </c>
      <c r="R8" s="11">
        <f>Q8*4046.845</f>
        <v>190995.30130450003</v>
      </c>
    </row>
    <row r="9" spans="17:19" x14ac:dyDescent="0.25">
      <c r="R9" s="2">
        <f>R8*Q3</f>
        <v>336151730.29592007</v>
      </c>
    </row>
    <row r="18" spans="17:18" x14ac:dyDescent="0.25">
      <c r="Q18" s="2">
        <v>1495</v>
      </c>
    </row>
    <row r="19" spans="17:18" x14ac:dyDescent="0.25">
      <c r="Q19" s="2">
        <v>400</v>
      </c>
    </row>
    <row r="20" spans="17:18" x14ac:dyDescent="0.25">
      <c r="Q20" s="2">
        <v>6</v>
      </c>
    </row>
    <row r="21" spans="17:18" x14ac:dyDescent="0.25">
      <c r="Q21" s="2">
        <f>SUM(Q18:Q20)</f>
        <v>1901</v>
      </c>
      <c r="R21" s="21">
        <f>Q21*4046.845</f>
        <v>7693052.3449999997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55F27-58DF-4381-BE61-E49A1CD05BFA}">
  <dimension ref="C3:L8"/>
  <sheetViews>
    <sheetView workbookViewId="0">
      <selection activeCell="D6" sqref="D6"/>
    </sheetView>
  </sheetViews>
  <sheetFormatPr defaultRowHeight="15" x14ac:dyDescent="0.25"/>
  <cols>
    <col min="3" max="3" width="12.5703125" style="2" bestFit="1" customWidth="1"/>
    <col min="4" max="4" width="12.5703125" bestFit="1" customWidth="1"/>
    <col min="12" max="12" width="16.85546875" bestFit="1" customWidth="1"/>
  </cols>
  <sheetData>
    <row r="3" spans="3:12" x14ac:dyDescent="0.25">
      <c r="C3" s="2">
        <v>82000000</v>
      </c>
      <c r="D3" s="2">
        <v>2000000</v>
      </c>
    </row>
    <row r="4" spans="3:12" x14ac:dyDescent="0.25">
      <c r="C4" s="2">
        <f>C3/2.471</f>
        <v>33184945.366248481</v>
      </c>
      <c r="D4" s="2">
        <f>D3*(1-E4)</f>
        <v>1200000</v>
      </c>
      <c r="E4" s="12">
        <v>0.4</v>
      </c>
    </row>
    <row r="5" spans="3:12" x14ac:dyDescent="0.25">
      <c r="D5" s="1">
        <f>'Land Details'!G7</f>
        <v>47.196100000000008</v>
      </c>
      <c r="E5" s="12"/>
      <c r="L5" s="2"/>
    </row>
    <row r="6" spans="3:12" x14ac:dyDescent="0.25">
      <c r="D6" s="2">
        <f>D5*D4</f>
        <v>56635320.000000007</v>
      </c>
      <c r="L6" s="21"/>
    </row>
    <row r="7" spans="3:12" x14ac:dyDescent="0.25">
      <c r="L7" s="21"/>
    </row>
    <row r="8" spans="3:12" x14ac:dyDescent="0.25">
      <c r="L8" s="2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5CDE3-B8C4-4E64-A685-BE380A3D0FC0}">
  <dimension ref="A1:K52"/>
  <sheetViews>
    <sheetView zoomScaleNormal="100" workbookViewId="0">
      <selection activeCell="J2" sqref="J2"/>
    </sheetView>
  </sheetViews>
  <sheetFormatPr defaultRowHeight="15" x14ac:dyDescent="0.25"/>
  <cols>
    <col min="1" max="1" width="5.7109375" style="13" customWidth="1"/>
    <col min="2" max="2" width="30.5703125" style="29" bestFit="1" customWidth="1"/>
    <col min="3" max="3" width="10.5703125" style="29" bestFit="1" customWidth="1"/>
    <col min="4" max="4" width="6.7109375" style="13" customWidth="1"/>
    <col min="5" max="5" width="18.5703125" style="29" customWidth="1"/>
    <col min="6" max="6" width="12.5703125" style="29" bestFit="1" customWidth="1"/>
    <col min="7" max="7" width="11.5703125" style="29" bestFit="1" customWidth="1"/>
    <col min="8" max="8" width="11.5703125" style="14" bestFit="1" customWidth="1"/>
    <col min="9" max="9" width="12.5703125" style="14" customWidth="1"/>
    <col min="10" max="10" width="11.5703125" style="14" bestFit="1" customWidth="1"/>
    <col min="11" max="11" width="9.140625" style="29"/>
    <col min="12" max="12" width="12.5703125" style="29" bestFit="1" customWidth="1"/>
    <col min="13" max="16384" width="9.140625" style="29"/>
  </cols>
  <sheetData>
    <row r="1" spans="1:11" x14ac:dyDescent="0.25">
      <c r="F1" s="36">
        <v>2022</v>
      </c>
      <c r="G1" s="36"/>
    </row>
    <row r="2" spans="1:11" x14ac:dyDescent="0.25">
      <c r="F2" s="31">
        <f>SUM(F4:F48)</f>
        <v>104933000</v>
      </c>
      <c r="G2" s="31">
        <f>SUM(G4:G48)</f>
        <v>23603850</v>
      </c>
      <c r="H2" s="14">
        <f>SUBTOTAL(9,H4:H48)</f>
        <v>49339393</v>
      </c>
      <c r="I2" s="14">
        <f>SUBTOTAL(9,I4:I48)</f>
        <v>223526809</v>
      </c>
      <c r="J2" s="14">
        <f>SUBTOTAL(9,J4:J48)</f>
        <v>18171980.899999999</v>
      </c>
    </row>
    <row r="3" spans="1:11" x14ac:dyDescent="0.25">
      <c r="A3" s="22" t="s">
        <v>108</v>
      </c>
      <c r="B3" s="22" t="s">
        <v>34</v>
      </c>
      <c r="C3" s="22" t="s">
        <v>95</v>
      </c>
      <c r="D3" s="22" t="s">
        <v>109</v>
      </c>
      <c r="E3" s="22" t="s">
        <v>94</v>
      </c>
      <c r="F3" s="22" t="s">
        <v>36</v>
      </c>
      <c r="G3" s="22" t="s">
        <v>41</v>
      </c>
      <c r="H3" s="27" t="s">
        <v>121</v>
      </c>
      <c r="I3" s="23" t="s">
        <v>36</v>
      </c>
      <c r="J3" s="23" t="s">
        <v>38</v>
      </c>
      <c r="K3" s="23" t="s">
        <v>122</v>
      </c>
    </row>
    <row r="4" spans="1:11" x14ac:dyDescent="0.25">
      <c r="A4" s="24">
        <v>1</v>
      </c>
      <c r="B4" s="30" t="s">
        <v>57</v>
      </c>
      <c r="C4" s="30"/>
      <c r="D4" s="24">
        <v>5</v>
      </c>
      <c r="E4" s="30"/>
      <c r="F4" s="25">
        <v>12500000</v>
      </c>
      <c r="G4" s="25">
        <v>3125000</v>
      </c>
      <c r="H4" s="28">
        <v>2700000</v>
      </c>
      <c r="I4" s="28">
        <f>H4*D4</f>
        <v>13500000</v>
      </c>
      <c r="J4" s="28">
        <f>I4*0.05</f>
        <v>675000</v>
      </c>
      <c r="K4" s="30" t="s">
        <v>123</v>
      </c>
    </row>
    <row r="5" spans="1:11" x14ac:dyDescent="0.25">
      <c r="A5" s="24">
        <f t="shared" ref="A5:A48" si="0">A4+1</f>
        <v>2</v>
      </c>
      <c r="B5" s="30" t="s">
        <v>66</v>
      </c>
      <c r="C5" s="30" t="s">
        <v>99</v>
      </c>
      <c r="D5" s="24">
        <v>3</v>
      </c>
      <c r="E5" s="30"/>
      <c r="F5" s="25">
        <v>11000000</v>
      </c>
      <c r="G5" s="25">
        <v>165000</v>
      </c>
      <c r="H5" s="28">
        <v>900000</v>
      </c>
      <c r="I5" s="28">
        <f t="shared" ref="I5:I48" si="1">H5*D5</f>
        <v>2700000</v>
      </c>
      <c r="J5" s="28">
        <f t="shared" ref="J5:J43" si="2">I5*0.1</f>
        <v>270000</v>
      </c>
      <c r="K5" s="32" t="s">
        <v>124</v>
      </c>
    </row>
    <row r="6" spans="1:11" x14ac:dyDescent="0.25">
      <c r="A6" s="24">
        <f t="shared" si="0"/>
        <v>3</v>
      </c>
      <c r="B6" s="30" t="s">
        <v>60</v>
      </c>
      <c r="C6" s="30"/>
      <c r="D6" s="24">
        <v>2</v>
      </c>
      <c r="E6" s="30"/>
      <c r="F6" s="25">
        <v>10000000</v>
      </c>
      <c r="G6" s="25">
        <v>1000000</v>
      </c>
      <c r="H6" s="28">
        <v>4000000</v>
      </c>
      <c r="I6" s="28">
        <f t="shared" si="1"/>
        <v>8000000</v>
      </c>
      <c r="J6" s="28">
        <f t="shared" si="2"/>
        <v>800000</v>
      </c>
      <c r="K6" s="30" t="s">
        <v>125</v>
      </c>
    </row>
    <row r="7" spans="1:11" ht="30" x14ac:dyDescent="0.25">
      <c r="A7" s="24">
        <f t="shared" si="0"/>
        <v>4</v>
      </c>
      <c r="B7" s="30" t="s">
        <v>62</v>
      </c>
      <c r="C7" s="30" t="s">
        <v>98</v>
      </c>
      <c r="D7" s="24">
        <v>15</v>
      </c>
      <c r="E7" s="33" t="s">
        <v>112</v>
      </c>
      <c r="F7" s="25">
        <v>9000000</v>
      </c>
      <c r="G7" s="25">
        <v>6750000</v>
      </c>
      <c r="H7" s="28">
        <v>1050000</v>
      </c>
      <c r="I7" s="28">
        <f t="shared" si="1"/>
        <v>15750000</v>
      </c>
      <c r="J7" s="28">
        <f>I7*0.05</f>
        <v>787500</v>
      </c>
      <c r="K7" s="30" t="s">
        <v>126</v>
      </c>
    </row>
    <row r="8" spans="1:11" x14ac:dyDescent="0.25">
      <c r="A8" s="24">
        <f t="shared" si="0"/>
        <v>5</v>
      </c>
      <c r="B8" s="30" t="s">
        <v>87</v>
      </c>
      <c r="C8" s="30" t="s">
        <v>105</v>
      </c>
      <c r="D8" s="24">
        <v>1</v>
      </c>
      <c r="E8" s="30"/>
      <c r="F8" s="25">
        <f>80*10^5</f>
        <v>8000000</v>
      </c>
      <c r="G8" s="25">
        <v>400000</v>
      </c>
      <c r="H8" s="28">
        <v>4117018</v>
      </c>
      <c r="I8" s="28">
        <f t="shared" si="1"/>
        <v>4117018</v>
      </c>
      <c r="J8" s="28">
        <f t="shared" si="2"/>
        <v>411701.80000000005</v>
      </c>
      <c r="K8" s="30" t="s">
        <v>127</v>
      </c>
    </row>
    <row r="9" spans="1:11" x14ac:dyDescent="0.25">
      <c r="A9" s="24">
        <f t="shared" si="0"/>
        <v>6</v>
      </c>
      <c r="B9" s="30" t="s">
        <v>61</v>
      </c>
      <c r="C9" s="30"/>
      <c r="D9" s="24">
        <v>1</v>
      </c>
      <c r="E9" s="30" t="s">
        <v>111</v>
      </c>
      <c r="F9" s="25">
        <v>7000000</v>
      </c>
      <c r="G9" s="25">
        <v>350000</v>
      </c>
      <c r="H9" s="28">
        <v>750000</v>
      </c>
      <c r="I9" s="28">
        <f t="shared" si="1"/>
        <v>750000</v>
      </c>
      <c r="J9" s="28">
        <f>I9*0.05</f>
        <v>37500</v>
      </c>
      <c r="K9" s="30" t="s">
        <v>128</v>
      </c>
    </row>
    <row r="10" spans="1:11" x14ac:dyDescent="0.25">
      <c r="A10" s="24">
        <f t="shared" si="0"/>
        <v>7</v>
      </c>
      <c r="B10" s="30" t="s">
        <v>86</v>
      </c>
      <c r="C10" s="30" t="s">
        <v>105</v>
      </c>
      <c r="D10" s="24">
        <v>4</v>
      </c>
      <c r="E10" s="30"/>
      <c r="F10" s="25">
        <f>60*10^5</f>
        <v>6000000</v>
      </c>
      <c r="G10" s="25">
        <v>1200000</v>
      </c>
      <c r="H10" s="28">
        <v>4117018</v>
      </c>
      <c r="I10" s="28">
        <f t="shared" si="1"/>
        <v>16468072</v>
      </c>
      <c r="J10" s="28">
        <f t="shared" si="2"/>
        <v>1646807.2000000002</v>
      </c>
      <c r="K10" s="30" t="s">
        <v>127</v>
      </c>
    </row>
    <row r="11" spans="1:11" x14ac:dyDescent="0.25">
      <c r="A11" s="24">
        <f t="shared" si="0"/>
        <v>8</v>
      </c>
      <c r="B11" s="30" t="s">
        <v>70</v>
      </c>
      <c r="C11" s="30" t="s">
        <v>102</v>
      </c>
      <c r="D11" s="24">
        <v>2</v>
      </c>
      <c r="E11" s="30"/>
      <c r="F11" s="25">
        <v>5000000</v>
      </c>
      <c r="G11" s="25">
        <v>500000</v>
      </c>
      <c r="H11" s="28">
        <v>2400000</v>
      </c>
      <c r="I11" s="28">
        <f t="shared" si="1"/>
        <v>4800000</v>
      </c>
      <c r="J11" s="28">
        <f t="shared" si="2"/>
        <v>480000</v>
      </c>
      <c r="K11" s="30" t="s">
        <v>129</v>
      </c>
    </row>
    <row r="12" spans="1:11" x14ac:dyDescent="0.25">
      <c r="A12" s="24">
        <f t="shared" si="0"/>
        <v>9</v>
      </c>
      <c r="B12" s="30" t="s">
        <v>85</v>
      </c>
      <c r="C12" s="30" t="s">
        <v>105</v>
      </c>
      <c r="D12" s="24">
        <v>12</v>
      </c>
      <c r="E12" s="30"/>
      <c r="F12" s="25">
        <f>50*10^5</f>
        <v>5000000</v>
      </c>
      <c r="G12" s="25">
        <v>3000000</v>
      </c>
      <c r="H12" s="28">
        <v>2400000</v>
      </c>
      <c r="I12" s="28">
        <f t="shared" si="1"/>
        <v>28800000</v>
      </c>
      <c r="J12" s="28">
        <f>I12*0.05</f>
        <v>1440000</v>
      </c>
      <c r="K12" s="30" t="s">
        <v>129</v>
      </c>
    </row>
    <row r="13" spans="1:11" x14ac:dyDescent="0.25">
      <c r="A13" s="24">
        <f t="shared" si="0"/>
        <v>10</v>
      </c>
      <c r="B13" s="30" t="s">
        <v>74</v>
      </c>
      <c r="C13" s="30" t="s">
        <v>104</v>
      </c>
      <c r="D13" s="24">
        <v>1</v>
      </c>
      <c r="E13" s="30" t="s">
        <v>114</v>
      </c>
      <c r="F13" s="25">
        <v>3400000</v>
      </c>
      <c r="G13" s="25">
        <v>170000</v>
      </c>
      <c r="H13" s="28">
        <v>2900000</v>
      </c>
      <c r="I13" s="28">
        <f t="shared" si="1"/>
        <v>2900000</v>
      </c>
      <c r="J13" s="28">
        <f>I13*0.05</f>
        <v>145000</v>
      </c>
      <c r="K13" s="30" t="s">
        <v>130</v>
      </c>
    </row>
    <row r="14" spans="1:11" x14ac:dyDescent="0.25">
      <c r="A14" s="24">
        <f t="shared" si="0"/>
        <v>11</v>
      </c>
      <c r="B14" s="30" t="s">
        <v>92</v>
      </c>
      <c r="C14" s="30"/>
      <c r="D14" s="24">
        <v>1</v>
      </c>
      <c r="E14" s="30"/>
      <c r="F14" s="25">
        <f>30*10^5</f>
        <v>3000000</v>
      </c>
      <c r="G14" s="25">
        <v>150000</v>
      </c>
      <c r="H14" s="28">
        <v>3300000</v>
      </c>
      <c r="I14" s="28">
        <f t="shared" si="1"/>
        <v>3300000</v>
      </c>
      <c r="J14" s="28">
        <f t="shared" si="2"/>
        <v>330000</v>
      </c>
      <c r="K14" s="30" t="s">
        <v>131</v>
      </c>
    </row>
    <row r="15" spans="1:11" x14ac:dyDescent="0.25">
      <c r="A15" s="24">
        <f t="shared" si="0"/>
        <v>12</v>
      </c>
      <c r="B15" s="30" t="s">
        <v>75</v>
      </c>
      <c r="C15" s="30" t="s">
        <v>104</v>
      </c>
      <c r="D15" s="24">
        <v>7</v>
      </c>
      <c r="E15" s="30" t="s">
        <v>114</v>
      </c>
      <c r="F15" s="25">
        <v>2600000</v>
      </c>
      <c r="G15" s="25">
        <v>910000</v>
      </c>
      <c r="H15" s="28">
        <v>2600000</v>
      </c>
      <c r="I15" s="28">
        <f t="shared" si="1"/>
        <v>18200000</v>
      </c>
      <c r="J15" s="28">
        <f>I15*0.05</f>
        <v>910000</v>
      </c>
      <c r="K15" s="30" t="s">
        <v>132</v>
      </c>
    </row>
    <row r="16" spans="1:11" x14ac:dyDescent="0.25">
      <c r="A16" s="24">
        <f t="shared" si="0"/>
        <v>13</v>
      </c>
      <c r="B16" s="30" t="s">
        <v>71</v>
      </c>
      <c r="C16" s="30" t="s">
        <v>103</v>
      </c>
      <c r="D16" s="24">
        <v>1</v>
      </c>
      <c r="E16" s="30"/>
      <c r="F16" s="25">
        <v>2500000</v>
      </c>
      <c r="G16" s="25">
        <v>125000</v>
      </c>
      <c r="H16" s="28">
        <v>2700000</v>
      </c>
      <c r="I16" s="28">
        <f t="shared" si="1"/>
        <v>2700000</v>
      </c>
      <c r="J16" s="28">
        <f t="shared" si="2"/>
        <v>270000</v>
      </c>
      <c r="K16" s="30" t="s">
        <v>133</v>
      </c>
    </row>
    <row r="17" spans="1:11" x14ac:dyDescent="0.25">
      <c r="A17" s="24">
        <f t="shared" si="0"/>
        <v>14</v>
      </c>
      <c r="B17" s="30" t="s">
        <v>53</v>
      </c>
      <c r="C17" s="30"/>
      <c r="D17" s="24">
        <v>664</v>
      </c>
      <c r="E17" s="30"/>
      <c r="F17" s="25">
        <v>2000000</v>
      </c>
      <c r="G17" s="25">
        <v>2000000</v>
      </c>
      <c r="H17" s="28">
        <v>95000</v>
      </c>
      <c r="I17" s="28">
        <f t="shared" si="1"/>
        <v>63080000</v>
      </c>
      <c r="J17" s="28">
        <f t="shared" si="2"/>
        <v>6308000</v>
      </c>
      <c r="K17" s="30" t="s">
        <v>134</v>
      </c>
    </row>
    <row r="18" spans="1:11" x14ac:dyDescent="0.25">
      <c r="A18" s="24">
        <f t="shared" si="0"/>
        <v>15</v>
      </c>
      <c r="B18" s="30" t="s">
        <v>55</v>
      </c>
      <c r="C18" s="30"/>
      <c r="D18" s="24">
        <v>10</v>
      </c>
      <c r="E18" s="30"/>
      <c r="F18" s="25">
        <v>2000000</v>
      </c>
      <c r="G18" s="25">
        <v>1000000</v>
      </c>
      <c r="H18" s="28">
        <v>250000</v>
      </c>
      <c r="I18" s="28">
        <f t="shared" si="1"/>
        <v>2500000</v>
      </c>
      <c r="J18" s="28">
        <f t="shared" si="2"/>
        <v>250000</v>
      </c>
      <c r="K18" s="29" t="s">
        <v>135</v>
      </c>
    </row>
    <row r="19" spans="1:11" x14ac:dyDescent="0.25">
      <c r="A19" s="24">
        <f t="shared" si="0"/>
        <v>16</v>
      </c>
      <c r="B19" s="30" t="s">
        <v>72</v>
      </c>
      <c r="C19" s="30"/>
      <c r="D19" s="24">
        <v>3</v>
      </c>
      <c r="E19" s="30"/>
      <c r="F19" s="25">
        <v>2000000</v>
      </c>
      <c r="G19" s="25">
        <v>300000</v>
      </c>
      <c r="H19" s="28">
        <v>762000</v>
      </c>
      <c r="I19" s="28">
        <f t="shared" si="1"/>
        <v>2286000</v>
      </c>
      <c r="J19" s="28">
        <f t="shared" si="2"/>
        <v>228600</v>
      </c>
      <c r="K19" s="30" t="s">
        <v>136</v>
      </c>
    </row>
    <row r="20" spans="1:11" x14ac:dyDescent="0.25">
      <c r="A20" s="24">
        <f t="shared" si="0"/>
        <v>17</v>
      </c>
      <c r="B20" s="30" t="s">
        <v>58</v>
      </c>
      <c r="C20" s="30"/>
      <c r="D20" s="24">
        <v>2</v>
      </c>
      <c r="E20" s="30"/>
      <c r="F20" s="25">
        <v>1700000</v>
      </c>
      <c r="G20" s="25">
        <v>170000</v>
      </c>
      <c r="H20" s="28">
        <v>1925000</v>
      </c>
      <c r="I20" s="28">
        <f t="shared" si="1"/>
        <v>3850000</v>
      </c>
      <c r="J20" s="28">
        <f t="shared" si="2"/>
        <v>385000</v>
      </c>
      <c r="K20" s="30" t="s">
        <v>137</v>
      </c>
    </row>
    <row r="21" spans="1:11" x14ac:dyDescent="0.25">
      <c r="A21" s="24">
        <f t="shared" si="0"/>
        <v>18</v>
      </c>
      <c r="B21" s="30" t="s">
        <v>88</v>
      </c>
      <c r="C21" s="30" t="s">
        <v>106</v>
      </c>
      <c r="D21" s="24">
        <v>1</v>
      </c>
      <c r="E21" s="30"/>
      <c r="F21" s="25">
        <f>16*10^5</f>
        <v>1600000</v>
      </c>
      <c r="G21" s="25">
        <v>80000</v>
      </c>
      <c r="H21" s="28">
        <v>1985000</v>
      </c>
      <c r="I21" s="28">
        <f t="shared" si="1"/>
        <v>1985000</v>
      </c>
      <c r="J21" s="28">
        <f t="shared" si="2"/>
        <v>198500</v>
      </c>
      <c r="K21" s="30" t="s">
        <v>138</v>
      </c>
    </row>
    <row r="22" spans="1:11" x14ac:dyDescent="0.25">
      <c r="A22" s="24">
        <f t="shared" si="0"/>
        <v>19</v>
      </c>
      <c r="B22" s="30" t="s">
        <v>79</v>
      </c>
      <c r="C22" s="30"/>
      <c r="D22" s="24">
        <v>1</v>
      </c>
      <c r="E22" s="30"/>
      <c r="F22" s="25">
        <v>1500000</v>
      </c>
      <c r="G22" s="25">
        <v>750000</v>
      </c>
      <c r="H22" s="28"/>
      <c r="I22" s="28">
        <v>1600000</v>
      </c>
      <c r="J22" s="28">
        <f t="shared" si="2"/>
        <v>160000</v>
      </c>
      <c r="K22" s="29" t="s">
        <v>159</v>
      </c>
    </row>
    <row r="23" spans="1:11" x14ac:dyDescent="0.25">
      <c r="A23" s="24">
        <f t="shared" si="0"/>
        <v>20</v>
      </c>
      <c r="B23" s="30" t="s">
        <v>77</v>
      </c>
      <c r="C23" s="30"/>
      <c r="D23" s="24">
        <v>4</v>
      </c>
      <c r="E23" s="30"/>
      <c r="F23" s="25">
        <v>1400000</v>
      </c>
      <c r="G23" s="25">
        <v>280000</v>
      </c>
      <c r="H23" s="28">
        <v>190000</v>
      </c>
      <c r="I23" s="28">
        <f t="shared" si="1"/>
        <v>760000</v>
      </c>
      <c r="J23" s="28">
        <f t="shared" si="2"/>
        <v>76000</v>
      </c>
      <c r="K23" s="30" t="s">
        <v>139</v>
      </c>
    </row>
    <row r="24" spans="1:11" x14ac:dyDescent="0.25">
      <c r="A24" s="24">
        <f t="shared" si="0"/>
        <v>21</v>
      </c>
      <c r="B24" s="30" t="s">
        <v>89</v>
      </c>
      <c r="C24" s="30" t="s">
        <v>107</v>
      </c>
      <c r="D24" s="24">
        <v>4</v>
      </c>
      <c r="E24" s="30"/>
      <c r="F24" s="25">
        <f>12*10^5</f>
        <v>1200000</v>
      </c>
      <c r="G24" s="25">
        <v>240000</v>
      </c>
      <c r="H24" s="28">
        <v>2800000</v>
      </c>
      <c r="I24" s="28">
        <f t="shared" si="1"/>
        <v>11200000</v>
      </c>
      <c r="J24" s="28">
        <f t="shared" si="2"/>
        <v>1120000</v>
      </c>
      <c r="K24" s="30" t="s">
        <v>140</v>
      </c>
    </row>
    <row r="25" spans="1:11" x14ac:dyDescent="0.25">
      <c r="A25" s="24">
        <f t="shared" si="0"/>
        <v>22</v>
      </c>
      <c r="B25" s="30" t="s">
        <v>64</v>
      </c>
      <c r="C25" s="30"/>
      <c r="D25" s="24">
        <v>2</v>
      </c>
      <c r="E25" s="30"/>
      <c r="F25" s="25">
        <v>1000000</v>
      </c>
      <c r="G25" s="25">
        <v>100000</v>
      </c>
      <c r="H25" s="28"/>
      <c r="I25" s="28">
        <v>1200000</v>
      </c>
      <c r="J25" s="28">
        <f t="shared" si="2"/>
        <v>120000</v>
      </c>
      <c r="K25" s="30"/>
    </row>
    <row r="26" spans="1:11" x14ac:dyDescent="0.25">
      <c r="A26" s="24">
        <f t="shared" si="0"/>
        <v>23</v>
      </c>
      <c r="B26" s="30" t="s">
        <v>73</v>
      </c>
      <c r="C26" s="30"/>
      <c r="D26" s="24">
        <v>3</v>
      </c>
      <c r="E26" s="30"/>
      <c r="F26" s="25">
        <v>1000000</v>
      </c>
      <c r="G26" s="25">
        <v>150000</v>
      </c>
      <c r="H26" s="28">
        <v>850000</v>
      </c>
      <c r="I26" s="28">
        <f t="shared" si="1"/>
        <v>2550000</v>
      </c>
      <c r="J26" s="28">
        <f t="shared" si="2"/>
        <v>255000</v>
      </c>
      <c r="K26" s="30" t="s">
        <v>141</v>
      </c>
    </row>
    <row r="27" spans="1:11" x14ac:dyDescent="0.25">
      <c r="A27" s="24">
        <f t="shared" si="0"/>
        <v>24</v>
      </c>
      <c r="B27" s="30" t="s">
        <v>52</v>
      </c>
      <c r="C27" s="30" t="s">
        <v>97</v>
      </c>
      <c r="D27" s="24">
        <v>1</v>
      </c>
      <c r="E27" s="30"/>
      <c r="F27" s="25">
        <v>800000</v>
      </c>
      <c r="G27" s="25">
        <v>40000</v>
      </c>
      <c r="H27" s="28"/>
      <c r="I27" s="28">
        <v>800000</v>
      </c>
      <c r="J27" s="28">
        <f t="shared" si="2"/>
        <v>80000</v>
      </c>
      <c r="K27" s="30"/>
    </row>
    <row r="28" spans="1:11" x14ac:dyDescent="0.25">
      <c r="A28" s="24">
        <f t="shared" si="0"/>
        <v>25</v>
      </c>
      <c r="B28" s="30" t="s">
        <v>76</v>
      </c>
      <c r="C28" s="30" t="s">
        <v>104</v>
      </c>
      <c r="D28" s="24">
        <v>1</v>
      </c>
      <c r="E28" s="30"/>
      <c r="F28" s="25">
        <v>800000</v>
      </c>
      <c r="G28" s="25">
        <v>40000</v>
      </c>
      <c r="H28" s="28">
        <v>650000</v>
      </c>
      <c r="I28" s="28">
        <f t="shared" si="1"/>
        <v>650000</v>
      </c>
      <c r="J28" s="28">
        <f t="shared" si="2"/>
        <v>65000</v>
      </c>
      <c r="K28" s="30" t="s">
        <v>142</v>
      </c>
    </row>
    <row r="29" spans="1:11" x14ac:dyDescent="0.25">
      <c r="A29" s="24">
        <f t="shared" si="0"/>
        <v>26</v>
      </c>
      <c r="B29" s="30" t="s">
        <v>65</v>
      </c>
      <c r="C29" s="30"/>
      <c r="D29" s="24">
        <v>1</v>
      </c>
      <c r="E29" s="30"/>
      <c r="F29" s="25">
        <v>500000</v>
      </c>
      <c r="G29" s="25">
        <v>25000</v>
      </c>
      <c r="H29" s="28">
        <v>260000</v>
      </c>
      <c r="I29" s="28">
        <f t="shared" si="1"/>
        <v>260000</v>
      </c>
      <c r="J29" s="28">
        <f t="shared" si="2"/>
        <v>26000</v>
      </c>
      <c r="K29" s="30" t="s">
        <v>143</v>
      </c>
    </row>
    <row r="30" spans="1:11" x14ac:dyDescent="0.25">
      <c r="A30" s="24">
        <f t="shared" si="0"/>
        <v>27</v>
      </c>
      <c r="B30" s="30" t="s">
        <v>56</v>
      </c>
      <c r="C30" s="30"/>
      <c r="D30" s="24">
        <v>5</v>
      </c>
      <c r="E30" s="30"/>
      <c r="F30" s="25">
        <v>400000</v>
      </c>
      <c r="G30" s="25">
        <v>100000</v>
      </c>
      <c r="H30" s="28">
        <v>500000</v>
      </c>
      <c r="I30" s="28">
        <f t="shared" si="1"/>
        <v>2500000</v>
      </c>
      <c r="J30" s="28">
        <f t="shared" si="2"/>
        <v>250000</v>
      </c>
      <c r="K30" s="30" t="s">
        <v>144</v>
      </c>
    </row>
    <row r="31" spans="1:11" x14ac:dyDescent="0.25">
      <c r="A31" s="24">
        <f t="shared" si="0"/>
        <v>28</v>
      </c>
      <c r="B31" s="25" t="s">
        <v>59</v>
      </c>
      <c r="C31" s="30"/>
      <c r="D31" s="24">
        <v>1</v>
      </c>
      <c r="E31" s="30"/>
      <c r="F31" s="25">
        <v>400000</v>
      </c>
      <c r="G31" s="25">
        <v>20000</v>
      </c>
      <c r="H31" s="28">
        <v>110000</v>
      </c>
      <c r="I31" s="28">
        <f t="shared" si="1"/>
        <v>110000</v>
      </c>
      <c r="J31" s="28">
        <f t="shared" si="2"/>
        <v>11000</v>
      </c>
      <c r="K31" s="30"/>
    </row>
    <row r="32" spans="1:11" x14ac:dyDescent="0.25">
      <c r="A32" s="24">
        <f t="shared" si="0"/>
        <v>29</v>
      </c>
      <c r="B32" s="30" t="s">
        <v>51</v>
      </c>
      <c r="C32" s="30" t="s">
        <v>96</v>
      </c>
      <c r="D32" s="24">
        <v>1</v>
      </c>
      <c r="E32" s="30"/>
      <c r="F32" s="25">
        <v>380000</v>
      </c>
      <c r="G32" s="25">
        <v>19000</v>
      </c>
      <c r="H32" s="28">
        <v>2000000</v>
      </c>
      <c r="I32" s="28">
        <f t="shared" si="1"/>
        <v>2000000</v>
      </c>
      <c r="J32" s="28">
        <f t="shared" si="2"/>
        <v>200000</v>
      </c>
      <c r="K32" s="30" t="s">
        <v>145</v>
      </c>
    </row>
    <row r="33" spans="1:11" x14ac:dyDescent="0.25">
      <c r="A33" s="24">
        <f t="shared" si="0"/>
        <v>30</v>
      </c>
      <c r="B33" s="30" t="s">
        <v>67</v>
      </c>
      <c r="C33" s="30" t="s">
        <v>100</v>
      </c>
      <c r="D33" s="24">
        <v>1</v>
      </c>
      <c r="E33" s="30"/>
      <c r="F33" s="25">
        <v>330000</v>
      </c>
      <c r="G33" s="25">
        <v>16500</v>
      </c>
      <c r="H33" s="28">
        <v>240000</v>
      </c>
      <c r="I33" s="28">
        <f t="shared" si="1"/>
        <v>240000</v>
      </c>
      <c r="J33" s="28">
        <f t="shared" si="2"/>
        <v>24000</v>
      </c>
      <c r="K33" s="30" t="s">
        <v>146</v>
      </c>
    </row>
    <row r="34" spans="1:11" x14ac:dyDescent="0.25">
      <c r="A34" s="24">
        <f t="shared" si="0"/>
        <v>31</v>
      </c>
      <c r="B34" s="30" t="s">
        <v>63</v>
      </c>
      <c r="C34" s="30"/>
      <c r="D34" s="24">
        <v>1</v>
      </c>
      <c r="E34" s="30"/>
      <c r="F34" s="25">
        <v>300000</v>
      </c>
      <c r="G34" s="25">
        <v>15000</v>
      </c>
      <c r="H34" s="28">
        <v>517995</v>
      </c>
      <c r="I34" s="28">
        <f t="shared" si="1"/>
        <v>517995</v>
      </c>
      <c r="J34" s="28">
        <f t="shared" si="2"/>
        <v>51799.5</v>
      </c>
      <c r="K34" s="30" t="s">
        <v>147</v>
      </c>
    </row>
    <row r="35" spans="1:11" x14ac:dyDescent="0.25">
      <c r="A35" s="24">
        <f t="shared" si="0"/>
        <v>32</v>
      </c>
      <c r="B35" s="30" t="s">
        <v>80</v>
      </c>
      <c r="C35" s="30"/>
      <c r="D35" s="24">
        <v>2</v>
      </c>
      <c r="E35" s="30"/>
      <c r="F35" s="25">
        <v>200000</v>
      </c>
      <c r="G35" s="25">
        <v>20000</v>
      </c>
      <c r="H35" s="28">
        <v>4062</v>
      </c>
      <c r="I35" s="28">
        <f t="shared" si="1"/>
        <v>8124</v>
      </c>
      <c r="J35" s="28">
        <f t="shared" si="2"/>
        <v>812.40000000000009</v>
      </c>
      <c r="K35" s="30" t="s">
        <v>148</v>
      </c>
    </row>
    <row r="36" spans="1:11" x14ac:dyDescent="0.25">
      <c r="A36" s="24">
        <f t="shared" si="0"/>
        <v>33</v>
      </c>
      <c r="B36" s="30" t="s">
        <v>69</v>
      </c>
      <c r="C36" s="30"/>
      <c r="D36" s="24">
        <v>9</v>
      </c>
      <c r="E36" s="30"/>
      <c r="F36" s="25">
        <v>150000</v>
      </c>
      <c r="G36" s="25">
        <v>67500</v>
      </c>
      <c r="H36" s="28">
        <v>45000</v>
      </c>
      <c r="I36" s="28">
        <f t="shared" si="1"/>
        <v>405000</v>
      </c>
      <c r="J36" s="28">
        <f t="shared" si="2"/>
        <v>40500</v>
      </c>
      <c r="K36" s="30" t="s">
        <v>149</v>
      </c>
    </row>
    <row r="37" spans="1:11" x14ac:dyDescent="0.25">
      <c r="A37" s="24">
        <f t="shared" si="0"/>
        <v>34</v>
      </c>
      <c r="B37" s="30" t="s">
        <v>78</v>
      </c>
      <c r="C37" s="30"/>
      <c r="D37" s="24">
        <v>49</v>
      </c>
      <c r="E37" s="30"/>
      <c r="F37" s="25">
        <v>125000</v>
      </c>
      <c r="G37" s="25">
        <v>306250</v>
      </c>
      <c r="H37" s="28">
        <v>7000</v>
      </c>
      <c r="I37" s="28">
        <f t="shared" si="1"/>
        <v>343000</v>
      </c>
      <c r="J37" s="28">
        <f t="shared" si="2"/>
        <v>34300</v>
      </c>
      <c r="K37" s="30" t="s">
        <v>150</v>
      </c>
    </row>
    <row r="38" spans="1:11" x14ac:dyDescent="0.25">
      <c r="A38" s="24">
        <f t="shared" si="0"/>
        <v>35</v>
      </c>
      <c r="B38" s="30" t="s">
        <v>81</v>
      </c>
      <c r="C38" s="30"/>
      <c r="D38" s="24">
        <v>1</v>
      </c>
      <c r="E38" s="30"/>
      <c r="F38" s="25">
        <v>50000</v>
      </c>
      <c r="G38" s="25">
        <v>2500</v>
      </c>
      <c r="H38" s="28">
        <v>135000</v>
      </c>
      <c r="I38" s="28">
        <f t="shared" si="1"/>
        <v>135000</v>
      </c>
      <c r="J38" s="28">
        <f t="shared" si="2"/>
        <v>13500</v>
      </c>
      <c r="K38" s="30" t="s">
        <v>151</v>
      </c>
    </row>
    <row r="39" spans="1:11" x14ac:dyDescent="0.25">
      <c r="A39" s="24">
        <f t="shared" si="0"/>
        <v>36</v>
      </c>
      <c r="B39" s="30" t="s">
        <v>68</v>
      </c>
      <c r="C39" s="30" t="s">
        <v>101</v>
      </c>
      <c r="D39" s="24">
        <v>1</v>
      </c>
      <c r="E39" s="30"/>
      <c r="F39" s="25">
        <v>30000</v>
      </c>
      <c r="G39" s="25">
        <v>1500</v>
      </c>
      <c r="H39" s="28">
        <v>50000</v>
      </c>
      <c r="I39" s="28">
        <f t="shared" si="1"/>
        <v>50000</v>
      </c>
      <c r="J39" s="28">
        <f t="shared" si="2"/>
        <v>5000</v>
      </c>
      <c r="K39" s="30" t="s">
        <v>152</v>
      </c>
    </row>
    <row r="40" spans="1:11" x14ac:dyDescent="0.25">
      <c r="A40" s="24">
        <f t="shared" si="0"/>
        <v>37</v>
      </c>
      <c r="B40" s="30" t="s">
        <v>93</v>
      </c>
      <c r="C40" s="30"/>
      <c r="D40" s="24">
        <v>2</v>
      </c>
      <c r="E40" s="30"/>
      <c r="F40" s="25">
        <v>30000</v>
      </c>
      <c r="G40" s="25">
        <v>3000</v>
      </c>
      <c r="H40" s="28">
        <v>35000</v>
      </c>
      <c r="I40" s="28">
        <f t="shared" si="1"/>
        <v>70000</v>
      </c>
      <c r="J40" s="28">
        <f t="shared" si="2"/>
        <v>7000</v>
      </c>
      <c r="K40" s="30" t="s">
        <v>153</v>
      </c>
    </row>
    <row r="41" spans="1:11" x14ac:dyDescent="0.25">
      <c r="A41" s="24">
        <f t="shared" si="0"/>
        <v>38</v>
      </c>
      <c r="B41" s="30" t="s">
        <v>54</v>
      </c>
      <c r="C41" s="30"/>
      <c r="D41" s="24">
        <v>1</v>
      </c>
      <c r="E41" s="30"/>
      <c r="F41" s="25">
        <v>15000</v>
      </c>
      <c r="G41" s="25">
        <v>750</v>
      </c>
      <c r="H41" s="28">
        <v>350000</v>
      </c>
      <c r="I41" s="28">
        <f t="shared" si="1"/>
        <v>350000</v>
      </c>
      <c r="J41" s="28">
        <f t="shared" si="2"/>
        <v>35000</v>
      </c>
      <c r="K41" s="30" t="s">
        <v>154</v>
      </c>
    </row>
    <row r="42" spans="1:11" x14ac:dyDescent="0.25">
      <c r="A42" s="24">
        <f t="shared" si="0"/>
        <v>39</v>
      </c>
      <c r="B42" s="30" t="s">
        <v>82</v>
      </c>
      <c r="C42" s="30"/>
      <c r="D42" s="24">
        <v>2</v>
      </c>
      <c r="E42" s="30"/>
      <c r="F42" s="25">
        <v>10000</v>
      </c>
      <c r="G42" s="25">
        <v>1000</v>
      </c>
      <c r="H42" s="28">
        <v>4800</v>
      </c>
      <c r="I42" s="28">
        <f t="shared" si="1"/>
        <v>9600</v>
      </c>
      <c r="J42" s="28">
        <f t="shared" si="2"/>
        <v>960</v>
      </c>
      <c r="K42" s="30" t="s">
        <v>155</v>
      </c>
    </row>
    <row r="43" spans="1:11" x14ac:dyDescent="0.25">
      <c r="A43" s="24">
        <f t="shared" si="0"/>
        <v>40</v>
      </c>
      <c r="B43" s="30" t="s">
        <v>50</v>
      </c>
      <c r="C43" s="30"/>
      <c r="D43" s="24">
        <v>1</v>
      </c>
      <c r="E43" s="30"/>
      <c r="F43" s="25">
        <v>8000</v>
      </c>
      <c r="G43" s="25">
        <v>400</v>
      </c>
      <c r="H43" s="28">
        <v>50000</v>
      </c>
      <c r="I43" s="28">
        <f t="shared" si="1"/>
        <v>50000</v>
      </c>
      <c r="J43" s="28">
        <f t="shared" si="2"/>
        <v>5000</v>
      </c>
      <c r="K43" s="30" t="s">
        <v>152</v>
      </c>
    </row>
    <row r="44" spans="1:11" x14ac:dyDescent="0.25">
      <c r="A44" s="24">
        <f t="shared" si="0"/>
        <v>41</v>
      </c>
      <c r="B44" s="30" t="s">
        <v>110</v>
      </c>
      <c r="C44" s="30"/>
      <c r="D44" s="24">
        <v>18</v>
      </c>
      <c r="E44" s="30" t="s">
        <v>113</v>
      </c>
      <c r="F44" s="25">
        <v>5000</v>
      </c>
      <c r="G44" s="25">
        <v>4500</v>
      </c>
      <c r="H44" s="28"/>
      <c r="I44" s="28">
        <f t="shared" si="1"/>
        <v>0</v>
      </c>
      <c r="J44" s="28">
        <v>3000</v>
      </c>
      <c r="K44" s="30"/>
    </row>
    <row r="45" spans="1:11" x14ac:dyDescent="0.25">
      <c r="A45" s="24">
        <f t="shared" si="0"/>
        <v>42</v>
      </c>
      <c r="B45" s="30" t="s">
        <v>83</v>
      </c>
      <c r="C45" s="30"/>
      <c r="D45" s="24">
        <v>20</v>
      </c>
      <c r="E45" s="30" t="s">
        <v>115</v>
      </c>
      <c r="F45" s="25">
        <v>0</v>
      </c>
      <c r="G45" s="25">
        <v>3000</v>
      </c>
      <c r="H45" s="28">
        <v>11500</v>
      </c>
      <c r="I45" s="28">
        <f t="shared" si="1"/>
        <v>230000</v>
      </c>
      <c r="J45" s="28">
        <f>I45*0.05</f>
        <v>11500</v>
      </c>
      <c r="K45" s="30" t="s">
        <v>156</v>
      </c>
    </row>
    <row r="46" spans="1:11" x14ac:dyDescent="0.25">
      <c r="A46" s="24">
        <f t="shared" si="0"/>
        <v>43</v>
      </c>
      <c r="B46" s="30" t="s">
        <v>84</v>
      </c>
      <c r="C46" s="30"/>
      <c r="D46" s="24">
        <v>9</v>
      </c>
      <c r="E46" s="30" t="s">
        <v>116</v>
      </c>
      <c r="F46" s="25">
        <v>0</v>
      </c>
      <c r="G46" s="25">
        <v>450</v>
      </c>
      <c r="H46" s="28">
        <v>28000</v>
      </c>
      <c r="I46" s="28">
        <f t="shared" si="1"/>
        <v>252000</v>
      </c>
      <c r="J46" s="28">
        <v>500</v>
      </c>
      <c r="K46" s="30" t="s">
        <v>157</v>
      </c>
    </row>
    <row r="47" spans="1:11" x14ac:dyDescent="0.25">
      <c r="A47" s="24">
        <f t="shared" si="0"/>
        <v>44</v>
      </c>
      <c r="B47" s="30" t="s">
        <v>90</v>
      </c>
      <c r="C47" s="30"/>
      <c r="D47" s="24">
        <v>1</v>
      </c>
      <c r="E47" s="30" t="s">
        <v>117</v>
      </c>
      <c r="F47" s="25">
        <v>0</v>
      </c>
      <c r="G47" s="25">
        <v>500</v>
      </c>
      <c r="H47" s="28">
        <v>850000</v>
      </c>
      <c r="I47" s="28">
        <f t="shared" si="1"/>
        <v>850000</v>
      </c>
      <c r="J47" s="28">
        <v>500</v>
      </c>
      <c r="K47" s="30" t="s">
        <v>141</v>
      </c>
    </row>
    <row r="48" spans="1:11" x14ac:dyDescent="0.25">
      <c r="A48" s="24">
        <f t="shared" si="0"/>
        <v>45</v>
      </c>
      <c r="B48" s="30" t="s">
        <v>91</v>
      </c>
      <c r="C48" s="30"/>
      <c r="D48" s="24">
        <v>1</v>
      </c>
      <c r="E48" s="30"/>
      <c r="F48" s="25">
        <v>0</v>
      </c>
      <c r="G48" s="25">
        <v>2000</v>
      </c>
      <c r="H48" s="28">
        <v>700000</v>
      </c>
      <c r="I48" s="28">
        <f t="shared" si="1"/>
        <v>700000</v>
      </c>
      <c r="J48" s="28">
        <v>2000</v>
      </c>
      <c r="K48" s="30" t="s">
        <v>158</v>
      </c>
    </row>
    <row r="49" spans="6:7" x14ac:dyDescent="0.25">
      <c r="F49" s="34"/>
      <c r="G49" s="34"/>
    </row>
    <row r="50" spans="6:7" x14ac:dyDescent="0.25">
      <c r="F50" s="34"/>
      <c r="G50" s="34"/>
    </row>
    <row r="51" spans="6:7" x14ac:dyDescent="0.25">
      <c r="F51" s="34"/>
      <c r="G51" s="34"/>
    </row>
    <row r="52" spans="6:7" x14ac:dyDescent="0.25">
      <c r="F52" s="34"/>
      <c r="G52" s="34"/>
    </row>
  </sheetData>
  <autoFilter ref="A3:K48" xr:uid="{25B5CDE3-B8C4-4E64-A685-BE380A3D0FC0}"/>
  <mergeCells count="1"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Land Details</vt:lpstr>
      <vt:lpstr>Building Valuation</vt:lpstr>
      <vt:lpstr>Sheet2</vt:lpstr>
      <vt:lpstr>Sheet3</vt:lpstr>
      <vt:lpstr>Sheet1</vt:lpstr>
      <vt:lpstr>P&amp;M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 Chaturvedi</dc:creator>
  <cp:lastModifiedBy>Abhinav Chaturvedi</cp:lastModifiedBy>
  <dcterms:created xsi:type="dcterms:W3CDTF">2015-06-05T18:17:20Z</dcterms:created>
  <dcterms:modified xsi:type="dcterms:W3CDTF">2024-12-24T06:52:34Z</dcterms:modified>
</cp:coreProperties>
</file>