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Files For Review\Abhinav Chaturvedi\VIS(2024-25)-PL065-056-075_SVIL Mines\Report\Piprodh Report\"/>
    </mc:Choice>
  </mc:AlternateContent>
  <xr:revisionPtr revIDLastSave="0" documentId="13_ncr:1_{177A5ACF-F515-442D-9051-2020C8E9C4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and Details" sheetId="1" r:id="rId1"/>
    <sheet name="Building Valuation" sheetId="2" r:id="rId2"/>
    <sheet name="Sheet3" sheetId="4" r:id="rId3"/>
    <sheet name="Sheet1" sheetId="5" r:id="rId4"/>
    <sheet name="P&amp;M" sheetId="6" r:id="rId5"/>
  </sheets>
  <definedNames>
    <definedName name="_xlnm._FilterDatabase" localSheetId="4" hidden="1">'P&amp;M'!$A$3:$G$8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13" i="1"/>
  <c r="G12" i="1"/>
  <c r="G11" i="1"/>
  <c r="F13" i="1"/>
  <c r="F12" i="1"/>
  <c r="F11" i="1"/>
  <c r="L4" i="2"/>
  <c r="E2" i="6"/>
  <c r="F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E20" i="6"/>
  <c r="E18" i="6"/>
  <c r="E17" i="6"/>
  <c r="E16" i="6"/>
  <c r="E14" i="6"/>
  <c r="E9" i="6"/>
  <c r="S11" i="4"/>
  <c r="R11" i="4"/>
  <c r="Q11" i="4"/>
  <c r="S9" i="4"/>
  <c r="R9" i="4"/>
  <c r="Q9" i="4"/>
  <c r="D5" i="5"/>
  <c r="R5" i="4"/>
  <c r="I5" i="1"/>
  <c r="H3" i="1"/>
  <c r="H4" i="1" s="1"/>
  <c r="M4" i="2"/>
  <c r="M3" i="2"/>
  <c r="A5" i="6"/>
  <c r="A6" i="6" s="1"/>
  <c r="A7" i="6" s="1"/>
  <c r="A8" i="6" s="1"/>
  <c r="E13" i="1" l="1"/>
  <c r="C4" i="5" l="1"/>
  <c r="D4" i="5"/>
  <c r="D6" i="5" s="1"/>
  <c r="Q5" i="4"/>
  <c r="D1" i="2"/>
  <c r="I4" i="2"/>
  <c r="I3" i="2"/>
  <c r="J3" i="2" s="1"/>
  <c r="K3" i="2" s="1"/>
  <c r="L3" i="2" s="1"/>
  <c r="I4" i="1"/>
  <c r="G4" i="1"/>
  <c r="I1" i="2" l="1"/>
  <c r="E11" i="1"/>
  <c r="J4" i="2"/>
  <c r="K4" i="2" s="1"/>
  <c r="L1" i="2" l="1"/>
  <c r="E12" i="1" s="1"/>
  <c r="G14" i="1" l="1"/>
  <c r="F14" i="1"/>
  <c r="E14" i="1"/>
  <c r="E15" i="1" s="1"/>
</calcChain>
</file>

<file path=xl/sharedStrings.xml><?xml version="1.0" encoding="utf-8"?>
<sst xmlns="http://schemas.openxmlformats.org/spreadsheetml/2006/main" count="62" uniqueCount="57">
  <si>
    <t>Deed No.</t>
  </si>
  <si>
    <t>Sale Value</t>
  </si>
  <si>
    <t>Village</t>
  </si>
  <si>
    <t>Khasra No.</t>
  </si>
  <si>
    <t>Area (Ha)</t>
  </si>
  <si>
    <t>Date</t>
  </si>
  <si>
    <t>Sellor</t>
  </si>
  <si>
    <t>Buyer</t>
  </si>
  <si>
    <t>SVIL Mines Limited</t>
  </si>
  <si>
    <t>Building</t>
  </si>
  <si>
    <t>RCC</t>
  </si>
  <si>
    <t>Shed</t>
  </si>
  <si>
    <t>GF</t>
  </si>
  <si>
    <t>Age</t>
  </si>
  <si>
    <t>Plinth Area (sqft)</t>
  </si>
  <si>
    <t>Floor</t>
  </si>
  <si>
    <t>Type of Structure</t>
  </si>
  <si>
    <t>Particulars</t>
  </si>
  <si>
    <t>CoC</t>
  </si>
  <si>
    <t>GCRC</t>
  </si>
  <si>
    <t>Depreciation</t>
  </si>
  <si>
    <t>DRC</t>
  </si>
  <si>
    <t>EL</t>
  </si>
  <si>
    <t>SV</t>
  </si>
  <si>
    <t>FMV</t>
  </si>
  <si>
    <t>Make</t>
  </si>
  <si>
    <t>S. No.</t>
  </si>
  <si>
    <t>Qty</t>
  </si>
  <si>
    <t>Inddustrial per sqm</t>
  </si>
  <si>
    <t>Link</t>
  </si>
  <si>
    <t>Land</t>
  </si>
  <si>
    <t>P&amp;m</t>
  </si>
  <si>
    <t>Office/showroom</t>
  </si>
  <si>
    <t>Acre</t>
  </si>
  <si>
    <t>Padua</t>
  </si>
  <si>
    <t>Piproundh</t>
  </si>
  <si>
    <t>PML Builders Developers Ltd.</t>
  </si>
  <si>
    <t>499/2, 500/2, 501/2, 501/3, 503/1, 503/3, 2162/2, 2162/2, 2162/5</t>
  </si>
  <si>
    <t>Padua &amp; Piproundh</t>
  </si>
  <si>
    <t xml:space="preserve">Edge Cutting Line comprising of </t>
  </si>
  <si>
    <t>Slab Lifter</t>
  </si>
  <si>
    <t>Slab Turn Table</t>
  </si>
  <si>
    <t>Edge Cutter</t>
  </si>
  <si>
    <t>Cutter</t>
  </si>
  <si>
    <t>EOT Crane 10 Ton</t>
  </si>
  <si>
    <t>EOT Crane 5 Ton</t>
  </si>
  <si>
    <t>Tile Cutter</t>
  </si>
  <si>
    <t>Office/Showroom</t>
  </si>
  <si>
    <t>Glass table</t>
  </si>
  <si>
    <t>Counter table</t>
  </si>
  <si>
    <t>Fixed table</t>
  </si>
  <si>
    <t>Side Cabinet</t>
  </si>
  <si>
    <t>Cenre Table</t>
  </si>
  <si>
    <t>Wooden Table</t>
  </si>
  <si>
    <t>Sofa</t>
  </si>
  <si>
    <t>Sofa Chair</t>
  </si>
  <si>
    <t>Sofe 3 Seater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</si>
</sst>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164" fontId="0" fillId="0" borderId="0" xfId="1" applyNumberFormat="1" applyFont="1"/>
    <xf numFmtId="14" fontId="0" fillId="0" borderId="0" xfId="0" applyNumberFormat="1"/>
    <xf numFmtId="0" fontId="3" fillId="0" borderId="0" xfId="0" applyFont="1"/>
    <xf numFmtId="164" fontId="3" fillId="0" borderId="0" xfId="1" applyNumberFormat="1" applyFont="1"/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3" fillId="0" borderId="0" xfId="0" applyNumberFormat="1" applyFont="1"/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43" fontId="3" fillId="0" borderId="0" xfId="1" applyFont="1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545644</xdr:colOff>
      <xdr:row>20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B3439-E4AC-BFB6-60EE-D0B071AFB6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938" t="20462" r="8719" b="10394"/>
        <a:stretch/>
      </xdr:blipFill>
      <xdr:spPr>
        <a:xfrm>
          <a:off x="0" y="0"/>
          <a:ext cx="8470444" cy="3952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7"/>
  <sheetViews>
    <sheetView tabSelected="1" workbookViewId="0">
      <selection activeCell="G18" sqref="G18"/>
    </sheetView>
  </sheetViews>
  <sheetFormatPr defaultRowHeight="15" x14ac:dyDescent="0.25"/>
  <cols>
    <col min="1" max="1" width="10.42578125" bestFit="1" customWidth="1"/>
    <col min="2" max="2" width="9.28515625" bestFit="1" customWidth="1"/>
    <col min="3" max="3" width="27.28515625" style="2" bestFit="1" customWidth="1"/>
    <col min="4" max="4" width="18" style="2" bestFit="1" customWidth="1"/>
    <col min="5" max="5" width="19.140625" bestFit="1" customWidth="1"/>
    <col min="6" max="6" width="12" bestFit="1" customWidth="1"/>
    <col min="7" max="7" width="11.5703125" style="1" bestFit="1" customWidth="1"/>
    <col min="8" max="8" width="5.85546875" style="2" bestFit="1" customWidth="1"/>
    <col min="9" max="9" width="11.140625" bestFit="1" customWidth="1"/>
    <col min="12" max="12" width="12.5703125" bestFit="1" customWidth="1"/>
    <col min="15" max="15" width="15.28515625" bestFit="1" customWidth="1"/>
  </cols>
  <sheetData>
    <row r="2" spans="1:12" x14ac:dyDescent="0.25">
      <c r="A2" s="6" t="s">
        <v>5</v>
      </c>
      <c r="B2" s="6" t="s">
        <v>0</v>
      </c>
      <c r="C2" s="6" t="s">
        <v>6</v>
      </c>
      <c r="D2" s="6" t="s">
        <v>7</v>
      </c>
      <c r="E2" s="6" t="s">
        <v>2</v>
      </c>
      <c r="F2" s="6" t="s">
        <v>3</v>
      </c>
      <c r="G2" s="8" t="s">
        <v>4</v>
      </c>
      <c r="H2" s="8" t="s">
        <v>33</v>
      </c>
      <c r="I2" s="7" t="s">
        <v>1</v>
      </c>
    </row>
    <row r="3" spans="1:12" x14ac:dyDescent="0.25">
      <c r="A3" s="3">
        <v>38594</v>
      </c>
      <c r="B3">
        <v>773</v>
      </c>
      <c r="C3" t="s">
        <v>36</v>
      </c>
      <c r="D3" t="s">
        <v>8</v>
      </c>
      <c r="E3" t="s">
        <v>38</v>
      </c>
      <c r="F3" t="s">
        <v>37</v>
      </c>
      <c r="G3" s="1">
        <v>2</v>
      </c>
      <c r="H3" s="1">
        <f>G3*2.471</f>
        <v>4.9420000000000002</v>
      </c>
      <c r="I3" s="2">
        <v>1020000</v>
      </c>
    </row>
    <row r="4" spans="1:12" x14ac:dyDescent="0.25">
      <c r="G4" s="26">
        <f>SUM(G3:G3)</f>
        <v>2</v>
      </c>
      <c r="H4" s="26">
        <f>SUM(H3:H3)</f>
        <v>4.9420000000000002</v>
      </c>
      <c r="I4" s="5">
        <f>SUM(I3:I3)</f>
        <v>1020000</v>
      </c>
    </row>
    <row r="5" spans="1:12" x14ac:dyDescent="0.25">
      <c r="I5" s="2">
        <f>I4/H4</f>
        <v>206394.17239983811</v>
      </c>
    </row>
    <row r="6" spans="1:12" x14ac:dyDescent="0.25">
      <c r="F6" s="9"/>
    </row>
    <row r="7" spans="1:12" x14ac:dyDescent="0.25">
      <c r="G7" s="2"/>
    </row>
    <row r="8" spans="1:12" x14ac:dyDescent="0.25">
      <c r="G8" s="2"/>
    </row>
    <row r="9" spans="1:12" x14ac:dyDescent="0.25">
      <c r="L9" s="2"/>
    </row>
    <row r="10" spans="1:12" x14ac:dyDescent="0.25">
      <c r="E10" s="2"/>
      <c r="F10" s="2"/>
    </row>
    <row r="11" spans="1:12" x14ac:dyDescent="0.25">
      <c r="D11" s="2" t="s">
        <v>30</v>
      </c>
      <c r="E11" s="2">
        <f>Sheet1!D6</f>
        <v>9884000</v>
      </c>
      <c r="F11" s="2">
        <f>E11*0.8</f>
        <v>7907200</v>
      </c>
      <c r="G11" s="2">
        <f>E11*0.7</f>
        <v>6918800</v>
      </c>
    </row>
    <row r="12" spans="1:12" x14ac:dyDescent="0.25">
      <c r="D12" s="2" t="s">
        <v>9</v>
      </c>
      <c r="E12" s="2">
        <f>'Building Valuation'!L1</f>
        <v>62187666.666666672</v>
      </c>
      <c r="F12" s="2">
        <f>E12*0.8</f>
        <v>49750133.333333343</v>
      </c>
      <c r="G12" s="2">
        <f>E12*0.7</f>
        <v>43531366.666666664</v>
      </c>
    </row>
    <row r="13" spans="1:12" x14ac:dyDescent="0.25">
      <c r="D13" s="2" t="s">
        <v>31</v>
      </c>
      <c r="E13" s="2">
        <f>'P&amp;M'!F2</f>
        <v>2350100</v>
      </c>
      <c r="F13" s="16">
        <f>E13*0.95</f>
        <v>2232595</v>
      </c>
      <c r="G13" s="16">
        <f>F13*0.95</f>
        <v>2120965.25</v>
      </c>
    </row>
    <row r="14" spans="1:12" x14ac:dyDescent="0.25">
      <c r="E14" s="5">
        <f>SUM(E11:E13)</f>
        <v>74421766.666666672</v>
      </c>
      <c r="F14" s="5">
        <f>SUM(F11:F13)</f>
        <v>59889928.333333343</v>
      </c>
      <c r="G14" s="5">
        <f>SUM(G11:G13)</f>
        <v>52571131.916666664</v>
      </c>
    </row>
    <row r="15" spans="1:12" x14ac:dyDescent="0.25">
      <c r="E15" s="2">
        <f>ROUND(E14,-6)</f>
        <v>74000000</v>
      </c>
      <c r="F15" s="2">
        <f t="shared" ref="F15:G15" si="0">ROUND(F14,-6)</f>
        <v>60000000</v>
      </c>
      <c r="G15" s="2">
        <f t="shared" si="0"/>
        <v>53000000</v>
      </c>
    </row>
    <row r="16" spans="1:12" x14ac:dyDescent="0.25">
      <c r="E16" s="2"/>
    </row>
    <row r="17" spans="5:5" x14ac:dyDescent="0.25">
      <c r="E17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BA2A-D71B-42C7-8DAA-EEA950334C2F}">
  <dimension ref="A1:M5"/>
  <sheetViews>
    <sheetView workbookViewId="0">
      <selection activeCell="L1" sqref="L1"/>
    </sheetView>
  </sheetViews>
  <sheetFormatPr defaultRowHeight="15" x14ac:dyDescent="0.25"/>
  <cols>
    <col min="1" max="1" width="15.7109375" bestFit="1" customWidth="1"/>
    <col min="2" max="2" width="16.28515625" bestFit="1" customWidth="1"/>
    <col min="3" max="3" width="5.5703125" bestFit="1" customWidth="1"/>
    <col min="4" max="4" width="16.28515625" style="12" bestFit="1" customWidth="1"/>
    <col min="5" max="5" width="4.42578125" bestFit="1" customWidth="1"/>
    <col min="6" max="8" width="9" customWidth="1"/>
    <col min="9" max="9" width="14.28515625" bestFit="1" customWidth="1"/>
    <col min="10" max="10" width="12.7109375" style="2" bestFit="1" customWidth="1"/>
    <col min="11" max="11" width="14.28515625" style="2" bestFit="1" customWidth="1"/>
    <col min="12" max="12" width="14.28515625" bestFit="1" customWidth="1"/>
  </cols>
  <sheetData>
    <row r="1" spans="1:13" x14ac:dyDescent="0.25">
      <c r="D1" s="7">
        <f>SUM(D3:D4)</f>
        <v>118750</v>
      </c>
      <c r="I1" s="7">
        <f>SUM(I3:I4)</f>
        <v>122250000</v>
      </c>
      <c r="L1" s="7">
        <f>SUM(L3:L4)</f>
        <v>62187666.666666672</v>
      </c>
    </row>
    <row r="2" spans="1:13" x14ac:dyDescent="0.25">
      <c r="A2" s="13" t="s">
        <v>17</v>
      </c>
      <c r="B2" s="13" t="s">
        <v>16</v>
      </c>
      <c r="C2" s="13" t="s">
        <v>15</v>
      </c>
      <c r="D2" s="14" t="s">
        <v>14</v>
      </c>
      <c r="E2" s="13" t="s">
        <v>13</v>
      </c>
      <c r="F2" s="13" t="s">
        <v>18</v>
      </c>
      <c r="G2" s="13" t="s">
        <v>22</v>
      </c>
      <c r="H2" s="13" t="s">
        <v>23</v>
      </c>
      <c r="I2" s="13" t="s">
        <v>19</v>
      </c>
      <c r="J2" s="14" t="s">
        <v>20</v>
      </c>
      <c r="K2" s="14" t="s">
        <v>21</v>
      </c>
      <c r="L2" s="13" t="s">
        <v>24</v>
      </c>
    </row>
    <row r="3" spans="1:13" x14ac:dyDescent="0.25">
      <c r="A3" t="s">
        <v>11</v>
      </c>
      <c r="B3" t="s">
        <v>11</v>
      </c>
      <c r="C3" t="s">
        <v>12</v>
      </c>
      <c r="D3" s="12">
        <v>110000</v>
      </c>
      <c r="E3">
        <v>14</v>
      </c>
      <c r="F3">
        <v>1000</v>
      </c>
      <c r="G3">
        <v>35</v>
      </c>
      <c r="H3" s="10">
        <v>0.95</v>
      </c>
      <c r="I3" s="2">
        <f>F3*D3</f>
        <v>110000000</v>
      </c>
      <c r="J3" s="2">
        <f>I3*(H3/G3)*E3</f>
        <v>41800000</v>
      </c>
      <c r="K3" s="2">
        <f>I3-J3</f>
        <v>68200000</v>
      </c>
      <c r="L3" s="2">
        <f>K3*0.8</f>
        <v>54560000</v>
      </c>
      <c r="M3">
        <f>G3-E3</f>
        <v>21</v>
      </c>
    </row>
    <row r="4" spans="1:13" x14ac:dyDescent="0.25">
      <c r="A4" t="s">
        <v>32</v>
      </c>
      <c r="B4" t="s">
        <v>10</v>
      </c>
      <c r="C4" t="s">
        <v>12</v>
      </c>
      <c r="D4" s="12">
        <v>8750</v>
      </c>
      <c r="E4">
        <v>14</v>
      </c>
      <c r="F4">
        <v>1400</v>
      </c>
      <c r="G4">
        <v>60</v>
      </c>
      <c r="H4" s="10">
        <v>0.95</v>
      </c>
      <c r="I4" s="2">
        <f t="shared" ref="I4" si="0">F4*D4</f>
        <v>12250000</v>
      </c>
      <c r="J4" s="2">
        <f t="shared" ref="J4" si="1">I4*(H4/G4)*E4</f>
        <v>2715416.6666666665</v>
      </c>
      <c r="K4" s="2">
        <f t="shared" ref="K4" si="2">I4-J4</f>
        <v>9534583.333333334</v>
      </c>
      <c r="L4" s="2">
        <f>K4*0.8</f>
        <v>7627666.6666666679</v>
      </c>
      <c r="M4">
        <f>G4-E4</f>
        <v>46</v>
      </c>
    </row>
    <row r="5" spans="1:13" x14ac:dyDescent="0.25">
      <c r="D5" s="15"/>
      <c r="E5" s="4"/>
      <c r="F5" s="4"/>
      <c r="G5" s="4"/>
      <c r="H5" s="4"/>
      <c r="I5" s="4"/>
      <c r="J5" s="5"/>
      <c r="K5" s="5"/>
      <c r="L5" s="15"/>
    </row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C1D5-D3A3-49D1-8334-0CB2A9EDB313}">
  <dimension ref="Q2:T21"/>
  <sheetViews>
    <sheetView workbookViewId="0">
      <selection activeCell="S11" sqref="S11"/>
    </sheetView>
  </sheetViews>
  <sheetFormatPr defaultRowHeight="15" x14ac:dyDescent="0.25"/>
  <cols>
    <col min="17" max="17" width="19.28515625" style="2" bestFit="1" customWidth="1"/>
    <col min="18" max="18" width="16.5703125" bestFit="1" customWidth="1"/>
    <col min="19" max="19" width="18.28515625" bestFit="1" customWidth="1"/>
  </cols>
  <sheetData>
    <row r="2" spans="17:20" x14ac:dyDescent="0.25">
      <c r="Q2" s="2" t="s">
        <v>28</v>
      </c>
    </row>
    <row r="3" spans="17:20" x14ac:dyDescent="0.25">
      <c r="Q3" s="2" t="s">
        <v>34</v>
      </c>
      <c r="R3" s="2" t="s">
        <v>35</v>
      </c>
      <c r="S3" s="2"/>
    </row>
    <row r="4" spans="17:20" x14ac:dyDescent="0.25">
      <c r="Q4" s="2">
        <v>3220</v>
      </c>
      <c r="R4" s="2">
        <v>1800</v>
      </c>
      <c r="S4" s="2"/>
    </row>
    <row r="5" spans="17:20" x14ac:dyDescent="0.25">
      <c r="Q5" s="2">
        <f>Q4*4046.845</f>
        <v>13030840.899999999</v>
      </c>
      <c r="R5" s="2">
        <f>R4*4046.845</f>
        <v>7284321</v>
      </c>
    </row>
    <row r="8" spans="17:20" x14ac:dyDescent="0.25">
      <c r="Q8" s="1">
        <v>1.07</v>
      </c>
      <c r="R8" s="1">
        <v>0.93</v>
      </c>
    </row>
    <row r="9" spans="17:20" x14ac:dyDescent="0.25">
      <c r="Q9" s="2">
        <f>Q8*10000</f>
        <v>10700</v>
      </c>
      <c r="R9" s="2">
        <f>R8*10000</f>
        <v>9300</v>
      </c>
      <c r="S9" s="16">
        <f>SUM(Q9:R9)</f>
        <v>20000</v>
      </c>
      <c r="T9" s="9"/>
    </row>
    <row r="11" spans="17:20" x14ac:dyDescent="0.25">
      <c r="Q11" s="2">
        <f>Q9*Q4</f>
        <v>34454000</v>
      </c>
      <c r="R11" s="2">
        <f>R9*R4</f>
        <v>16740000</v>
      </c>
      <c r="S11" s="16">
        <f>SUM(Q11:R11)</f>
        <v>51194000</v>
      </c>
    </row>
    <row r="21" spans="18:18" x14ac:dyDescent="0.25">
      <c r="R21" s="1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5F27-58DF-4381-BE61-E49A1CD05BFA}">
  <dimension ref="C3:L10"/>
  <sheetViews>
    <sheetView workbookViewId="0">
      <selection activeCell="D6" sqref="D6"/>
    </sheetView>
  </sheetViews>
  <sheetFormatPr defaultRowHeight="15" x14ac:dyDescent="0.25"/>
  <cols>
    <col min="3" max="3" width="12.5703125" style="2" bestFit="1" customWidth="1"/>
    <col min="4" max="4" width="12.5703125" bestFit="1" customWidth="1"/>
    <col min="7" max="7" width="12.5703125" bestFit="1" customWidth="1"/>
    <col min="12" max="12" width="16.85546875" bestFit="1" customWidth="1"/>
  </cols>
  <sheetData>
    <row r="3" spans="3:12" x14ac:dyDescent="0.25">
      <c r="C3" s="2">
        <v>82000000</v>
      </c>
      <c r="D3" s="2">
        <v>2000000</v>
      </c>
    </row>
    <row r="4" spans="3:12" x14ac:dyDescent="0.25">
      <c r="C4" s="2">
        <f>C3/2.471</f>
        <v>33184945.366248481</v>
      </c>
      <c r="D4" s="2">
        <f>D3*(1-E4)</f>
        <v>2000000</v>
      </c>
      <c r="E4" s="10">
        <v>0</v>
      </c>
    </row>
    <row r="5" spans="3:12" x14ac:dyDescent="0.25">
      <c r="D5" s="1">
        <f>'Land Details'!H4</f>
        <v>4.9420000000000002</v>
      </c>
      <c r="E5" s="10"/>
      <c r="L5" s="2"/>
    </row>
    <row r="6" spans="3:12" x14ac:dyDescent="0.25">
      <c r="D6" s="2">
        <f>D5*D4</f>
        <v>9884000</v>
      </c>
      <c r="L6" s="16"/>
    </row>
    <row r="7" spans="3:12" x14ac:dyDescent="0.25">
      <c r="L7" s="16"/>
    </row>
    <row r="8" spans="3:12" x14ac:dyDescent="0.25">
      <c r="L8" s="16"/>
    </row>
    <row r="9" spans="3:12" x14ac:dyDescent="0.25">
      <c r="G9" s="2"/>
    </row>
    <row r="10" spans="3:12" x14ac:dyDescent="0.25">
      <c r="G10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5CDE3-B8C4-4E64-A685-BE380A3D0FC0}">
  <dimension ref="A2:G21"/>
  <sheetViews>
    <sheetView zoomScaleNormal="100" workbookViewId="0">
      <selection activeCell="K14" sqref="K14"/>
    </sheetView>
  </sheetViews>
  <sheetFormatPr defaultRowHeight="15" x14ac:dyDescent="0.25"/>
  <cols>
    <col min="1" max="1" width="5.7109375" style="11" customWidth="1"/>
    <col min="2" max="2" width="30.5703125" style="22" bestFit="1" customWidth="1"/>
    <col min="3" max="3" width="10.5703125" style="22" bestFit="1" customWidth="1"/>
    <col min="4" max="4" width="6.7109375" style="11" customWidth="1"/>
    <col min="5" max="5" width="12.5703125" style="12" customWidth="1"/>
    <col min="6" max="6" width="11.5703125" style="12" bestFit="1" customWidth="1"/>
    <col min="7" max="7" width="9.140625" style="22"/>
    <col min="8" max="8" width="12.5703125" style="22" bestFit="1" customWidth="1"/>
    <col min="9" max="16384" width="9.140625" style="22"/>
  </cols>
  <sheetData>
    <row r="2" spans="1:7" x14ac:dyDescent="0.25">
      <c r="E2" s="12">
        <f>SUBTOTAL(9,E4:E22)</f>
        <v>23501000</v>
      </c>
      <c r="F2" s="12">
        <f>SUBTOTAL(9,F4:F22)</f>
        <v>2350100</v>
      </c>
    </row>
    <row r="3" spans="1:7" x14ac:dyDescent="0.25">
      <c r="A3" s="17" t="s">
        <v>26</v>
      </c>
      <c r="B3" s="17" t="s">
        <v>17</v>
      </c>
      <c r="C3" s="17" t="s">
        <v>25</v>
      </c>
      <c r="D3" s="17" t="s">
        <v>27</v>
      </c>
      <c r="E3" s="18" t="s">
        <v>19</v>
      </c>
      <c r="F3" s="18" t="s">
        <v>21</v>
      </c>
      <c r="G3" s="18" t="s">
        <v>29</v>
      </c>
    </row>
    <row r="4" spans="1:7" x14ac:dyDescent="0.25">
      <c r="A4" s="19">
        <v>1</v>
      </c>
      <c r="B4" s="23" t="s">
        <v>39</v>
      </c>
      <c r="C4" s="23"/>
      <c r="D4" s="19">
        <v>2</v>
      </c>
      <c r="E4" s="20">
        <v>18000000</v>
      </c>
      <c r="F4" s="21">
        <f>E4*0.1</f>
        <v>1800000</v>
      </c>
      <c r="G4" s="23"/>
    </row>
    <row r="5" spans="1:7" x14ac:dyDescent="0.25">
      <c r="A5" s="19">
        <f t="shared" ref="A5:A8" si="0">A4+1</f>
        <v>2</v>
      </c>
      <c r="B5" s="28" t="s">
        <v>40</v>
      </c>
      <c r="C5" s="23"/>
      <c r="D5" s="19"/>
      <c r="E5" s="20"/>
      <c r="F5" s="21">
        <f t="shared" ref="F5:F21" si="1">E5*0.1</f>
        <v>0</v>
      </c>
      <c r="G5" s="24"/>
    </row>
    <row r="6" spans="1:7" x14ac:dyDescent="0.25">
      <c r="A6" s="19">
        <f t="shared" si="0"/>
        <v>3</v>
      </c>
      <c r="B6" s="28" t="s">
        <v>41</v>
      </c>
      <c r="C6" s="23"/>
      <c r="D6" s="19"/>
      <c r="E6" s="20"/>
      <c r="F6" s="21">
        <f t="shared" si="1"/>
        <v>0</v>
      </c>
      <c r="G6" s="23"/>
    </row>
    <row r="7" spans="1:7" x14ac:dyDescent="0.25">
      <c r="A7" s="19">
        <f t="shared" si="0"/>
        <v>4</v>
      </c>
      <c r="B7" s="28" t="s">
        <v>42</v>
      </c>
      <c r="C7" s="23"/>
      <c r="D7" s="19"/>
      <c r="E7" s="20"/>
      <c r="F7" s="21">
        <f t="shared" si="1"/>
        <v>0</v>
      </c>
      <c r="G7" s="23"/>
    </row>
    <row r="8" spans="1:7" x14ac:dyDescent="0.25">
      <c r="A8" s="19">
        <f t="shared" si="0"/>
        <v>5</v>
      </c>
      <c r="B8" s="28" t="s">
        <v>43</v>
      </c>
      <c r="C8" s="23"/>
      <c r="D8" s="19"/>
      <c r="E8" s="20"/>
      <c r="F8" s="21">
        <f t="shared" si="1"/>
        <v>0</v>
      </c>
      <c r="G8" s="23"/>
    </row>
    <row r="9" spans="1:7" x14ac:dyDescent="0.25">
      <c r="B9" s="22" t="s">
        <v>44</v>
      </c>
      <c r="D9" s="11">
        <v>3</v>
      </c>
      <c r="E9" s="25">
        <f>1400000*3</f>
        <v>4200000</v>
      </c>
      <c r="F9" s="21">
        <f t="shared" si="1"/>
        <v>420000</v>
      </c>
    </row>
    <row r="10" spans="1:7" x14ac:dyDescent="0.25">
      <c r="B10" s="22" t="s">
        <v>45</v>
      </c>
      <c r="D10" s="11">
        <v>1</v>
      </c>
      <c r="E10" s="25">
        <v>900000</v>
      </c>
      <c r="F10" s="21">
        <f t="shared" si="1"/>
        <v>90000</v>
      </c>
    </row>
    <row r="11" spans="1:7" x14ac:dyDescent="0.25">
      <c r="B11" s="22" t="s">
        <v>46</v>
      </c>
      <c r="D11" s="11">
        <v>1</v>
      </c>
      <c r="E11" s="25">
        <v>220000</v>
      </c>
      <c r="F11" s="21">
        <f t="shared" si="1"/>
        <v>22000</v>
      </c>
    </row>
    <row r="12" spans="1:7" x14ac:dyDescent="0.25">
      <c r="B12" s="27" t="s">
        <v>47</v>
      </c>
      <c r="E12" s="25"/>
      <c r="F12" s="21">
        <f t="shared" si="1"/>
        <v>0</v>
      </c>
    </row>
    <row r="13" spans="1:7" x14ac:dyDescent="0.25">
      <c r="B13" s="22" t="s">
        <v>48</v>
      </c>
      <c r="D13" s="11">
        <v>2</v>
      </c>
      <c r="E13" s="22">
        <v>24000</v>
      </c>
      <c r="F13" s="21">
        <f t="shared" si="1"/>
        <v>2400</v>
      </c>
    </row>
    <row r="14" spans="1:7" x14ac:dyDescent="0.25">
      <c r="B14" s="22" t="s">
        <v>49</v>
      </c>
      <c r="D14" s="11">
        <v>9</v>
      </c>
      <c r="E14" s="22">
        <f>D14*6500</f>
        <v>58500</v>
      </c>
      <c r="F14" s="21">
        <f t="shared" si="1"/>
        <v>5850</v>
      </c>
    </row>
    <row r="15" spans="1:7" x14ac:dyDescent="0.25">
      <c r="B15" s="22" t="s">
        <v>50</v>
      </c>
      <c r="D15" s="11">
        <v>1</v>
      </c>
      <c r="E15" s="22">
        <v>6000</v>
      </c>
      <c r="F15" s="21">
        <f t="shared" si="1"/>
        <v>600</v>
      </c>
    </row>
    <row r="16" spans="1:7" x14ac:dyDescent="0.25">
      <c r="B16" s="22" t="s">
        <v>51</v>
      </c>
      <c r="D16" s="11">
        <v>7</v>
      </c>
      <c r="E16" s="22">
        <f>D16*3500</f>
        <v>24500</v>
      </c>
      <c r="F16" s="21">
        <f t="shared" si="1"/>
        <v>2450</v>
      </c>
    </row>
    <row r="17" spans="2:6" x14ac:dyDescent="0.25">
      <c r="B17" s="22" t="s">
        <v>52</v>
      </c>
      <c r="D17" s="11">
        <v>2</v>
      </c>
      <c r="E17" s="22">
        <f>D17*3500</f>
        <v>7000</v>
      </c>
      <c r="F17" s="21">
        <f t="shared" si="1"/>
        <v>700</v>
      </c>
    </row>
    <row r="18" spans="2:6" x14ac:dyDescent="0.25">
      <c r="B18" s="22" t="s">
        <v>53</v>
      </c>
      <c r="D18" s="11">
        <v>4</v>
      </c>
      <c r="E18" s="22">
        <f>D18*6000</f>
        <v>24000</v>
      </c>
      <c r="F18" s="21">
        <f t="shared" si="1"/>
        <v>2400</v>
      </c>
    </row>
    <row r="19" spans="2:6" x14ac:dyDescent="0.25">
      <c r="B19" s="22" t="s">
        <v>54</v>
      </c>
      <c r="D19" s="11">
        <v>1</v>
      </c>
      <c r="E19" s="22">
        <v>9000</v>
      </c>
      <c r="F19" s="21">
        <f t="shared" si="1"/>
        <v>900</v>
      </c>
    </row>
    <row r="20" spans="2:6" x14ac:dyDescent="0.25">
      <c r="B20" s="22" t="s">
        <v>55</v>
      </c>
      <c r="D20" s="11">
        <v>2</v>
      </c>
      <c r="E20" s="22">
        <f>D20*8000</f>
        <v>16000</v>
      </c>
      <c r="F20" s="21">
        <f t="shared" si="1"/>
        <v>1600</v>
      </c>
    </row>
    <row r="21" spans="2:6" x14ac:dyDescent="0.25">
      <c r="B21" s="22" t="s">
        <v>56</v>
      </c>
      <c r="D21" s="11">
        <v>1</v>
      </c>
      <c r="E21" s="22">
        <v>12000</v>
      </c>
      <c r="F21" s="21">
        <f t="shared" si="1"/>
        <v>1200</v>
      </c>
    </row>
  </sheetData>
  <autoFilter ref="A3:G8" xr:uid="{25B5CDE3-B8C4-4E64-A685-BE380A3D0FC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Land Details</vt:lpstr>
      <vt:lpstr>Building Valuation</vt:lpstr>
      <vt:lpstr>Sheet3</vt:lpstr>
      <vt:lpstr>Sheet1</vt:lpstr>
      <vt:lpstr>P&amp;M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2024-12-24T06:56:14Z</dcterms:modified>
</cp:coreProperties>
</file>