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VIS(2024-25)-PL105-089-119 Ashish Pipes\"/>
    </mc:Choice>
  </mc:AlternateContent>
  <xr:revisionPtr revIDLastSave="0" documentId="13_ncr:1_{7B806D59-1DBF-4DD1-BE66-E65A0D5A123D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J21" i="1"/>
  <c r="I4" i="1"/>
  <c r="K4" i="1" s="1"/>
  <c r="I5" i="1"/>
  <c r="K5" i="1" s="1"/>
  <c r="I6" i="1"/>
  <c r="K6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7" i="1"/>
  <c r="K17" i="1" s="1"/>
  <c r="I18" i="1"/>
  <c r="K18" i="1" s="1"/>
  <c r="I19" i="1"/>
  <c r="K19" i="1" s="1"/>
  <c r="I20" i="1"/>
  <c r="K20" i="1" s="1"/>
  <c r="H16" i="1"/>
  <c r="I16" i="1" s="1"/>
  <c r="K16" i="1" s="1"/>
  <c r="H7" i="1"/>
  <c r="I7" i="1" s="1"/>
  <c r="K7" i="1" s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J18" i="1" l="1"/>
  <c r="J14" i="1"/>
  <c r="J10" i="1"/>
  <c r="J4" i="1"/>
  <c r="J6" i="1"/>
  <c r="J17" i="1"/>
  <c r="J13" i="1"/>
  <c r="J9" i="1"/>
  <c r="J5" i="1"/>
  <c r="J20" i="1"/>
  <c r="J16" i="1"/>
  <c r="J12" i="1"/>
  <c r="J8" i="1"/>
  <c r="J19" i="1"/>
  <c r="J15" i="1"/>
  <c r="J11" i="1"/>
  <c r="J7" i="1"/>
  <c r="K21" i="1"/>
  <c r="I21" i="1"/>
  <c r="G21" i="1"/>
  <c r="J24" i="1" l="1"/>
  <c r="J22" i="1"/>
  <c r="J23" i="1"/>
  <c r="K23" i="1"/>
  <c r="K25" i="1" s="1"/>
  <c r="K24" i="1"/>
  <c r="K22" i="1"/>
  <c r="G24" i="1"/>
  <c r="O23" i="1"/>
  <c r="I24" i="1"/>
  <c r="I23" i="1"/>
  <c r="I22" i="1"/>
  <c r="G22" i="1"/>
  <c r="G23" i="1"/>
  <c r="J25" i="1" l="1"/>
  <c r="I25" i="1"/>
  <c r="I27" i="1" s="1"/>
  <c r="G25" i="1"/>
  <c r="G27" i="1" s="1"/>
</calcChain>
</file>

<file path=xl/sharedStrings.xml><?xml version="1.0" encoding="utf-8"?>
<sst xmlns="http://schemas.openxmlformats.org/spreadsheetml/2006/main" count="90" uniqueCount="74">
  <si>
    <t>Earthwork in excavation of hard soil over area not exceding 1.5m in width or 10sqm. On plane including dressing of sides &amp; ramming of bottom &amp; disposal of surplus within 50m head</t>
  </si>
  <si>
    <t>DPC providing &amp; laying 25mm thick with cement concrete 1:2:4</t>
  </si>
  <si>
    <t>RCC work in suspended floor roof, landing, balcony, excluding centring shattering &amp; reinforcement with 1:2:4</t>
  </si>
  <si>
    <t xml:space="preserve">Providing wood work in chowkat of door, window &amp; fix in position of 2nd kiln seosoned and chemically treated hollock wood </t>
  </si>
  <si>
    <t>Providing &amp; fixing 2nd classkail panelled &amp; glazed shutter for door window, clearstory window including, bank enamelled MS butt hinges with nessery screen excluding panelling 40mm thick</t>
  </si>
  <si>
    <t>12mm cement plaster of 1:6 mix</t>
  </si>
  <si>
    <t>Distempering with oil bond of approved brand &amp; manufacture to give an even shade new work (two or more coat including a priming coat)</t>
  </si>
  <si>
    <t xml:space="preserve">40mm thick kota stone flooring rubbed and polish and granolithic finish under layer 20mm thick cement slurry etc. complected with light shade pigment with white cement </t>
  </si>
  <si>
    <t>Tor steels</t>
  </si>
  <si>
    <t>Primer on wood work</t>
  </si>
  <si>
    <t>Paint on wood work</t>
  </si>
  <si>
    <t xml:space="preserve">Mud phuska </t>
  </si>
  <si>
    <t>Add: 8% Electrical</t>
  </si>
  <si>
    <t>Add: 9% for Int. WS &amp; Sanitry</t>
  </si>
  <si>
    <t>Add: 5% Bringing of cost</t>
  </si>
  <si>
    <t>TOTAL</t>
  </si>
  <si>
    <t>GRAND TOTAL</t>
  </si>
  <si>
    <t>QTY</t>
  </si>
  <si>
    <t>RATE</t>
  </si>
  <si>
    <t>UNIT</t>
  </si>
  <si>
    <t>AMOUNT</t>
  </si>
  <si>
    <t>DESCRIPTION</t>
  </si>
  <si>
    <t>M3</t>
  </si>
  <si>
    <t>M2</t>
  </si>
  <si>
    <t>KG</t>
  </si>
  <si>
    <t>S.NO.</t>
  </si>
  <si>
    <t>AS PER BOQ</t>
  </si>
  <si>
    <t>Ref. no.</t>
  </si>
  <si>
    <t>Page No.</t>
  </si>
  <si>
    <t>4.1.8</t>
  </si>
  <si>
    <t>Brick work with Brick of class designation 7.5 in foundation plinth in cement mortor 1:4</t>
  </si>
  <si>
    <t>6.1.1</t>
  </si>
  <si>
    <t>6.4.1</t>
  </si>
  <si>
    <t xml:space="preserve">Centering of Shuttering </t>
  </si>
  <si>
    <t>Brick work with Brick of class designation 7.5 in superstructure plinth in cement mortor 1:6</t>
  </si>
  <si>
    <t>5.1.3</t>
  </si>
  <si>
    <t>5.9.1</t>
  </si>
  <si>
    <t>9.1.3</t>
  </si>
  <si>
    <t>13.1.2</t>
  </si>
  <si>
    <t>White washing with line to give an even shade work (three or more coat)</t>
  </si>
  <si>
    <t>13.37.1</t>
  </si>
  <si>
    <t>13.41.1</t>
  </si>
  <si>
    <t>5.22.3</t>
  </si>
  <si>
    <t>13.50.2</t>
  </si>
  <si>
    <t>13.48.2</t>
  </si>
  <si>
    <t>9.9.2.1</t>
  </si>
  <si>
    <t>INR per sq.ft.</t>
  </si>
  <si>
    <t>Built-up Area</t>
  </si>
  <si>
    <t>14.18.2</t>
  </si>
  <si>
    <t>P/L in position cement concrete of specified grade excluding the cost of centring and shuttering all work upto plinth level 1:4:8 and 40mm thick nominal size</t>
  </si>
  <si>
    <t>Generally DSR rates have 15-20% cushion in respect to Market Rates and accordingly adjustments can be made.</t>
  </si>
  <si>
    <t>Estimated cost by the company is almost 50% lesser than the CPWD DSR rates.</t>
  </si>
  <si>
    <t>As per our assessment cost may stretch from Rs.2.64 crores to Rs.3.10 crores for the above work.</t>
  </si>
  <si>
    <t>Price difference may come in deployment of local contractor on labour basis Vs engaging EPC contractor and difference in using concrete mixer Vs RMC.</t>
  </si>
  <si>
    <t>Above DSR Rates are for non industrial building and accordingly relevant discount can be apllied to match the market rates for Industrial structure</t>
  </si>
  <si>
    <t>AS PER CPWD DSR</t>
  </si>
  <si>
    <t>Applying 40% discount for adjustment for market price and Industrial structure</t>
  </si>
  <si>
    <t>Applying 30% discount for adjustment for market price and Industrial structure</t>
  </si>
  <si>
    <t>AFTER APPLYING DISCOUNT</t>
  </si>
  <si>
    <t xml:space="preserve">Status </t>
  </si>
  <si>
    <t>S. no.</t>
  </si>
  <si>
    <t>Super structure is completed. No patition wall has been built. Finishing &amp; MEP work is due.</t>
  </si>
  <si>
    <t>Shuttering work is in progress</t>
  </si>
  <si>
    <t>Super structure is completed. Brick work is still due. Finishing &amp; MEP work is due.</t>
  </si>
  <si>
    <t>Column casting work is in progress</t>
  </si>
  <si>
    <t>Boundary Wall</t>
  </si>
  <si>
    <t>Basement Floor</t>
  </si>
  <si>
    <t>Stilt Floor</t>
  </si>
  <si>
    <t>Ground Floor</t>
  </si>
  <si>
    <t>First Floor</t>
  </si>
  <si>
    <t>Second Floor</t>
  </si>
  <si>
    <t>Description</t>
  </si>
  <si>
    <t>Super structure is completed. Brick work is still due. Partition wall of Kitchen &amp; washroom is done. Finishing &amp; MEP work is due.</t>
  </si>
  <si>
    <t>Boundary wall was built on three sides except on the front 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</si>
</sst>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Continuous" vertical="center" wrapText="1"/>
    </xf>
    <xf numFmtId="164" fontId="3" fillId="5" borderId="1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Continuous" vertical="center"/>
    </xf>
    <xf numFmtId="164" fontId="3" fillId="6" borderId="1" xfId="0" applyNumberFormat="1" applyFont="1" applyFill="1" applyBorder="1"/>
    <xf numFmtId="0" fontId="4" fillId="4" borderId="1" xfId="0" applyFont="1" applyFill="1" applyBorder="1" applyAlignment="1">
      <alignment horizontal="centerContinuous"/>
    </xf>
    <xf numFmtId="0" fontId="4" fillId="4" borderId="1" xfId="0" applyFont="1" applyFill="1" applyBorder="1" applyAlignment="1">
      <alignment horizontal="centerContinuous" wrapText="1"/>
    </xf>
    <xf numFmtId="43" fontId="0" fillId="0" borderId="0" xfId="1" applyFont="1"/>
    <xf numFmtId="164" fontId="0" fillId="0" borderId="0" xfId="1" applyNumberFormat="1" applyFont="1"/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0" borderId="4" xfId="0" applyBorder="1"/>
    <xf numFmtId="0" fontId="3" fillId="5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Continuous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Border="1"/>
    <xf numFmtId="9" fontId="0" fillId="0" borderId="0" xfId="2" applyFont="1"/>
    <xf numFmtId="164" fontId="0" fillId="0" borderId="1" xfId="1" applyNumberFormat="1" applyFont="1" applyBorder="1" applyAlignment="1">
      <alignment vertical="center"/>
    </xf>
    <xf numFmtId="164" fontId="3" fillId="5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7" borderId="0" xfId="0" applyFill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4"/>
  <sheetViews>
    <sheetView topLeftCell="A16" zoomScale="85" zoomScaleNormal="85" workbookViewId="0">
      <selection activeCell="O32" sqref="O32"/>
    </sheetView>
  </sheetViews>
  <sheetFormatPr defaultRowHeight="15" x14ac:dyDescent="0.25"/>
  <cols>
    <col min="2" max="2" width="6" bestFit="1" customWidth="1"/>
    <col min="3" max="3" width="34.7109375" style="1" customWidth="1"/>
    <col min="4" max="4" width="9.7109375" customWidth="1"/>
    <col min="5" max="5" width="10.5703125" customWidth="1"/>
    <col min="6" max="6" width="11.140625" customWidth="1"/>
    <col min="7" max="7" width="12.42578125" customWidth="1"/>
    <col min="8" max="8" width="11.42578125" customWidth="1"/>
    <col min="9" max="9" width="13.7109375" customWidth="1"/>
    <col min="10" max="10" width="19.7109375" customWidth="1"/>
    <col min="11" max="11" width="20.5703125" customWidth="1"/>
    <col min="14" max="14" width="10" bestFit="1" customWidth="1"/>
    <col min="16" max="16" width="11.5703125" bestFit="1" customWidth="1"/>
  </cols>
  <sheetData>
    <row r="2" spans="2:17" ht="15.75" x14ac:dyDescent="0.25">
      <c r="B2" s="12" t="s">
        <v>26</v>
      </c>
      <c r="C2" s="13"/>
      <c r="D2" s="12"/>
      <c r="E2" s="12"/>
      <c r="F2" s="12"/>
      <c r="G2" s="12"/>
      <c r="H2" s="12" t="s">
        <v>55</v>
      </c>
      <c r="I2" s="12"/>
      <c r="J2" s="12" t="s">
        <v>58</v>
      </c>
      <c r="K2" s="12"/>
    </row>
    <row r="3" spans="2:17" s="31" customFormat="1" ht="75" x14ac:dyDescent="0.25">
      <c r="B3" s="29" t="s">
        <v>25</v>
      </c>
      <c r="C3" s="29" t="s">
        <v>21</v>
      </c>
      <c r="D3" s="29" t="s">
        <v>17</v>
      </c>
      <c r="E3" s="29" t="s">
        <v>18</v>
      </c>
      <c r="F3" s="29" t="s">
        <v>19</v>
      </c>
      <c r="G3" s="29" t="s">
        <v>20</v>
      </c>
      <c r="H3" s="29" t="s">
        <v>18</v>
      </c>
      <c r="I3" s="29" t="s">
        <v>20</v>
      </c>
      <c r="J3" s="30" t="s">
        <v>56</v>
      </c>
      <c r="K3" s="30" t="s">
        <v>57</v>
      </c>
      <c r="P3" s="30" t="s">
        <v>27</v>
      </c>
      <c r="Q3" s="30" t="s">
        <v>28</v>
      </c>
    </row>
    <row r="4" spans="2:17" ht="90" x14ac:dyDescent="0.25">
      <c r="B4" s="7">
        <v>1</v>
      </c>
      <c r="C4" s="6" t="s">
        <v>0</v>
      </c>
      <c r="D4" s="2">
        <v>2450</v>
      </c>
      <c r="E4" s="2">
        <v>140</v>
      </c>
      <c r="F4" s="2" t="s">
        <v>22</v>
      </c>
      <c r="G4" s="3">
        <f>D4*E4</f>
        <v>343000</v>
      </c>
      <c r="H4" s="18">
        <v>177.5</v>
      </c>
      <c r="I4" s="27">
        <f>D4*H4</f>
        <v>434875</v>
      </c>
      <c r="J4" s="32">
        <f t="shared" ref="J4:J20" si="0">I4-(I4*40%)</f>
        <v>260925</v>
      </c>
      <c r="K4" s="32">
        <f t="shared" ref="K4:K20" si="1">I4-(I4*30%)</f>
        <v>304412.5</v>
      </c>
      <c r="P4" s="2">
        <v>2.6</v>
      </c>
      <c r="Q4" s="2">
        <v>91</v>
      </c>
    </row>
    <row r="5" spans="2:17" ht="75" x14ac:dyDescent="0.25">
      <c r="B5" s="7">
        <v>2</v>
      </c>
      <c r="C5" s="6" t="s">
        <v>49</v>
      </c>
      <c r="D5" s="2">
        <v>600</v>
      </c>
      <c r="E5" s="2">
        <v>2250</v>
      </c>
      <c r="F5" s="2" t="s">
        <v>22</v>
      </c>
      <c r="G5" s="3">
        <f t="shared" ref="G5:G20" si="2">D5*E5</f>
        <v>1350000</v>
      </c>
      <c r="H5" s="18">
        <v>6812</v>
      </c>
      <c r="I5" s="27">
        <f t="shared" ref="I5:I20" si="3">D5*H5</f>
        <v>4087200</v>
      </c>
      <c r="J5" s="32">
        <f t="shared" si="0"/>
        <v>2452320</v>
      </c>
      <c r="K5" s="32">
        <f t="shared" si="1"/>
        <v>2861040</v>
      </c>
      <c r="P5" s="2" t="s">
        <v>29</v>
      </c>
      <c r="Q5" s="2">
        <v>103</v>
      </c>
    </row>
    <row r="6" spans="2:17" ht="45" x14ac:dyDescent="0.25">
      <c r="B6" s="7">
        <v>3</v>
      </c>
      <c r="C6" s="6" t="s">
        <v>30</v>
      </c>
      <c r="D6" s="2">
        <v>300</v>
      </c>
      <c r="E6" s="2">
        <v>2250</v>
      </c>
      <c r="F6" s="2" t="s">
        <v>22</v>
      </c>
      <c r="G6" s="3">
        <f t="shared" si="2"/>
        <v>675000</v>
      </c>
      <c r="H6" s="19">
        <v>7370.65</v>
      </c>
      <c r="I6" s="27">
        <f t="shared" si="3"/>
        <v>2211195</v>
      </c>
      <c r="J6" s="32">
        <f t="shared" si="0"/>
        <v>1326717</v>
      </c>
      <c r="K6" s="32">
        <f t="shared" si="1"/>
        <v>1547836.5</v>
      </c>
      <c r="P6" s="2" t="s">
        <v>31</v>
      </c>
      <c r="Q6" s="2">
        <v>127</v>
      </c>
    </row>
    <row r="7" spans="2:17" ht="30" x14ac:dyDescent="0.25">
      <c r="B7" s="7">
        <v>4</v>
      </c>
      <c r="C7" s="6" t="s">
        <v>1</v>
      </c>
      <c r="D7" s="2">
        <v>900</v>
      </c>
      <c r="E7" s="2">
        <v>280</v>
      </c>
      <c r="F7" s="2" t="s">
        <v>23</v>
      </c>
      <c r="G7" s="3">
        <f t="shared" si="2"/>
        <v>252000</v>
      </c>
      <c r="H7" s="18">
        <f>495.75/2</f>
        <v>247.875</v>
      </c>
      <c r="I7" s="27">
        <f t="shared" si="3"/>
        <v>223087.5</v>
      </c>
      <c r="J7" s="32">
        <f t="shared" si="0"/>
        <v>133852.5</v>
      </c>
      <c r="K7" s="32">
        <f t="shared" si="1"/>
        <v>156161.25</v>
      </c>
      <c r="P7" s="2">
        <v>4.1100000000000003</v>
      </c>
      <c r="Q7" s="2">
        <v>107</v>
      </c>
    </row>
    <row r="8" spans="2:17" ht="45" x14ac:dyDescent="0.25">
      <c r="B8" s="7">
        <v>5</v>
      </c>
      <c r="C8" s="6" t="s">
        <v>34</v>
      </c>
      <c r="D8" s="2">
        <v>650</v>
      </c>
      <c r="E8" s="2">
        <v>2400</v>
      </c>
      <c r="F8" s="2" t="s">
        <v>22</v>
      </c>
      <c r="G8" s="3">
        <f t="shared" si="2"/>
        <v>1560000</v>
      </c>
      <c r="H8" s="18">
        <v>9344.35</v>
      </c>
      <c r="I8" s="27">
        <f t="shared" si="3"/>
        <v>6073827.5</v>
      </c>
      <c r="J8" s="32">
        <f t="shared" si="0"/>
        <v>3644296.5</v>
      </c>
      <c r="K8" s="32">
        <f t="shared" si="1"/>
        <v>4251679.25</v>
      </c>
      <c r="P8" s="2" t="s">
        <v>32</v>
      </c>
      <c r="Q8" s="2">
        <v>127</v>
      </c>
    </row>
    <row r="9" spans="2:17" ht="51" customHeight="1" x14ac:dyDescent="0.25">
      <c r="B9" s="7">
        <v>6</v>
      </c>
      <c r="C9" s="6" t="s">
        <v>2</v>
      </c>
      <c r="D9" s="2">
        <v>510</v>
      </c>
      <c r="E9" s="2">
        <v>3100</v>
      </c>
      <c r="F9" s="2" t="s">
        <v>22</v>
      </c>
      <c r="G9" s="3">
        <f t="shared" si="2"/>
        <v>1581000</v>
      </c>
      <c r="H9" s="18">
        <v>8583.4</v>
      </c>
      <c r="I9" s="27">
        <f t="shared" si="3"/>
        <v>4377534</v>
      </c>
      <c r="J9" s="32">
        <f t="shared" si="0"/>
        <v>2626520.4</v>
      </c>
      <c r="K9" s="32">
        <f t="shared" si="1"/>
        <v>3064273.8</v>
      </c>
      <c r="P9" s="2" t="s">
        <v>35</v>
      </c>
      <c r="Q9" s="2">
        <v>113</v>
      </c>
    </row>
    <row r="10" spans="2:17" x14ac:dyDescent="0.25">
      <c r="B10" s="7">
        <v>7</v>
      </c>
      <c r="C10" s="6" t="s">
        <v>33</v>
      </c>
      <c r="D10" s="2">
        <v>5200</v>
      </c>
      <c r="E10" s="2">
        <v>190</v>
      </c>
      <c r="F10" s="2" t="s">
        <v>23</v>
      </c>
      <c r="G10" s="3">
        <f t="shared" si="2"/>
        <v>988000</v>
      </c>
      <c r="H10" s="18">
        <v>392.15</v>
      </c>
      <c r="I10" s="27">
        <f t="shared" si="3"/>
        <v>2039179.9999999998</v>
      </c>
      <c r="J10" s="32">
        <f t="shared" si="0"/>
        <v>1223507.9999999998</v>
      </c>
      <c r="K10" s="32">
        <f t="shared" si="1"/>
        <v>1427426</v>
      </c>
      <c r="P10" s="2" t="s">
        <v>36</v>
      </c>
      <c r="Q10" s="2">
        <v>115</v>
      </c>
    </row>
    <row r="11" spans="2:17" ht="60" x14ac:dyDescent="0.25">
      <c r="B11" s="7">
        <v>8</v>
      </c>
      <c r="C11" s="6" t="s">
        <v>3</v>
      </c>
      <c r="D11" s="2">
        <v>19</v>
      </c>
      <c r="E11" s="2">
        <v>38500</v>
      </c>
      <c r="F11" s="2" t="s">
        <v>22</v>
      </c>
      <c r="G11" s="3">
        <f t="shared" si="2"/>
        <v>731500</v>
      </c>
      <c r="H11" s="18">
        <v>83378.05</v>
      </c>
      <c r="I11" s="27">
        <f t="shared" si="3"/>
        <v>1584182.95</v>
      </c>
      <c r="J11" s="32">
        <f t="shared" si="0"/>
        <v>950509.7699999999</v>
      </c>
      <c r="K11" s="32">
        <f t="shared" si="1"/>
        <v>1108928.0649999999</v>
      </c>
      <c r="P11" s="2" t="s">
        <v>37</v>
      </c>
      <c r="Q11" s="2">
        <v>147</v>
      </c>
    </row>
    <row r="12" spans="2:17" ht="90" x14ac:dyDescent="0.25">
      <c r="B12" s="7">
        <v>9</v>
      </c>
      <c r="C12" s="6" t="s">
        <v>4</v>
      </c>
      <c r="D12" s="2">
        <v>950</v>
      </c>
      <c r="E12" s="2">
        <v>1480</v>
      </c>
      <c r="F12" s="2" t="s">
        <v>23</v>
      </c>
      <c r="G12" s="3">
        <f t="shared" si="2"/>
        <v>1406000</v>
      </c>
      <c r="H12" s="18">
        <v>3524.85</v>
      </c>
      <c r="I12" s="27">
        <f t="shared" si="3"/>
        <v>3348607.5</v>
      </c>
      <c r="J12" s="32">
        <f t="shared" si="0"/>
        <v>2009164.5</v>
      </c>
      <c r="K12" s="32">
        <f t="shared" si="1"/>
        <v>2344025.25</v>
      </c>
      <c r="P12" s="2" t="s">
        <v>45</v>
      </c>
      <c r="Q12" s="2">
        <v>149</v>
      </c>
    </row>
    <row r="13" spans="2:17" x14ac:dyDescent="0.25">
      <c r="B13" s="7">
        <v>10</v>
      </c>
      <c r="C13" s="6" t="s">
        <v>5</v>
      </c>
      <c r="D13" s="2">
        <v>6200</v>
      </c>
      <c r="E13" s="2">
        <v>150</v>
      </c>
      <c r="F13" s="2" t="s">
        <v>23</v>
      </c>
      <c r="G13" s="3">
        <f t="shared" si="2"/>
        <v>930000</v>
      </c>
      <c r="H13" s="18">
        <v>333.35</v>
      </c>
      <c r="I13" s="27">
        <f t="shared" si="3"/>
        <v>2066770.0000000002</v>
      </c>
      <c r="J13" s="32">
        <f t="shared" si="0"/>
        <v>1240062</v>
      </c>
      <c r="K13" s="32">
        <f t="shared" si="1"/>
        <v>1446739.0000000002</v>
      </c>
      <c r="P13" s="24" t="s">
        <v>38</v>
      </c>
      <c r="Q13" s="2">
        <v>217</v>
      </c>
    </row>
    <row r="14" spans="2:17" ht="45" x14ac:dyDescent="0.25">
      <c r="B14" s="7">
        <v>11</v>
      </c>
      <c r="C14" s="6" t="s">
        <v>39</v>
      </c>
      <c r="D14" s="2">
        <v>6200</v>
      </c>
      <c r="E14" s="2">
        <v>15</v>
      </c>
      <c r="F14" s="2" t="s">
        <v>23</v>
      </c>
      <c r="G14" s="3">
        <f t="shared" si="2"/>
        <v>93000</v>
      </c>
      <c r="H14" s="18">
        <v>39.049999999999997</v>
      </c>
      <c r="I14" s="27">
        <f t="shared" si="3"/>
        <v>242109.99999999997</v>
      </c>
      <c r="J14" s="32">
        <f t="shared" si="0"/>
        <v>145265.99999999997</v>
      </c>
      <c r="K14" s="32">
        <f t="shared" si="1"/>
        <v>169477</v>
      </c>
      <c r="P14" s="2" t="s">
        <v>40</v>
      </c>
      <c r="Q14" s="2">
        <v>219</v>
      </c>
    </row>
    <row r="15" spans="2:17" ht="60" x14ac:dyDescent="0.25">
      <c r="B15" s="7">
        <v>12</v>
      </c>
      <c r="C15" s="6" t="s">
        <v>6</v>
      </c>
      <c r="D15" s="2">
        <v>6200</v>
      </c>
      <c r="E15" s="2">
        <v>110</v>
      </c>
      <c r="F15" s="2" t="s">
        <v>23</v>
      </c>
      <c r="G15" s="3">
        <f t="shared" si="2"/>
        <v>682000</v>
      </c>
      <c r="H15" s="18">
        <v>185.65</v>
      </c>
      <c r="I15" s="27">
        <f t="shared" si="3"/>
        <v>1151030</v>
      </c>
      <c r="J15" s="32">
        <f t="shared" si="0"/>
        <v>690618</v>
      </c>
      <c r="K15" s="32">
        <f t="shared" si="1"/>
        <v>805721</v>
      </c>
      <c r="P15" s="2" t="s">
        <v>41</v>
      </c>
      <c r="Q15" s="2">
        <v>220</v>
      </c>
    </row>
    <row r="16" spans="2:17" ht="90" x14ac:dyDescent="0.25">
      <c r="B16" s="7">
        <v>13</v>
      </c>
      <c r="C16" s="6" t="s">
        <v>7</v>
      </c>
      <c r="D16" s="2">
        <v>4300</v>
      </c>
      <c r="E16" s="2">
        <v>650</v>
      </c>
      <c r="F16" s="2" t="s">
        <v>23</v>
      </c>
      <c r="G16" s="3">
        <f t="shared" si="2"/>
        <v>2795000</v>
      </c>
      <c r="H16" s="18">
        <f>60*10.7639</f>
        <v>645.83399999999995</v>
      </c>
      <c r="I16" s="27">
        <f t="shared" si="3"/>
        <v>2777086.1999999997</v>
      </c>
      <c r="J16" s="32">
        <f t="shared" si="0"/>
        <v>1666251.7199999997</v>
      </c>
      <c r="K16" s="32">
        <f t="shared" si="1"/>
        <v>1943960.3399999999</v>
      </c>
      <c r="P16" s="2"/>
      <c r="Q16" s="2"/>
    </row>
    <row r="17" spans="2:17" x14ac:dyDescent="0.25">
      <c r="B17" s="7">
        <v>14</v>
      </c>
      <c r="C17" s="6" t="s">
        <v>8</v>
      </c>
      <c r="D17" s="2">
        <v>121500</v>
      </c>
      <c r="E17" s="2">
        <v>70</v>
      </c>
      <c r="F17" s="2" t="s">
        <v>24</v>
      </c>
      <c r="G17" s="3">
        <f t="shared" si="2"/>
        <v>8505000</v>
      </c>
      <c r="H17" s="19">
        <v>107.85</v>
      </c>
      <c r="I17" s="27">
        <f t="shared" si="3"/>
        <v>13103775</v>
      </c>
      <c r="J17" s="32">
        <f t="shared" si="0"/>
        <v>7862265</v>
      </c>
      <c r="K17" s="32">
        <f t="shared" si="1"/>
        <v>9172642.5</v>
      </c>
      <c r="P17" s="2" t="s">
        <v>42</v>
      </c>
      <c r="Q17" s="2">
        <v>118</v>
      </c>
    </row>
    <row r="18" spans="2:17" x14ac:dyDescent="0.25">
      <c r="B18" s="7">
        <v>15</v>
      </c>
      <c r="C18" s="6" t="s">
        <v>9</v>
      </c>
      <c r="D18" s="2">
        <v>1400</v>
      </c>
      <c r="E18" s="2">
        <v>60</v>
      </c>
      <c r="F18" s="2" t="s">
        <v>23</v>
      </c>
      <c r="G18" s="3">
        <f t="shared" si="2"/>
        <v>84000</v>
      </c>
      <c r="H18" s="18">
        <v>74.650000000000006</v>
      </c>
      <c r="I18" s="27">
        <f t="shared" si="3"/>
        <v>104510.00000000001</v>
      </c>
      <c r="J18" s="32">
        <f t="shared" si="0"/>
        <v>62706.000000000007</v>
      </c>
      <c r="K18" s="32">
        <f t="shared" si="1"/>
        <v>73157.000000000015</v>
      </c>
      <c r="P18" s="2" t="s">
        <v>43</v>
      </c>
      <c r="Q18" s="2">
        <v>220</v>
      </c>
    </row>
    <row r="19" spans="2:17" x14ac:dyDescent="0.25">
      <c r="B19" s="7">
        <v>16</v>
      </c>
      <c r="C19" s="6" t="s">
        <v>10</v>
      </c>
      <c r="D19" s="2">
        <v>1210</v>
      </c>
      <c r="E19" s="2">
        <v>82</v>
      </c>
      <c r="F19" s="2" t="s">
        <v>23</v>
      </c>
      <c r="G19" s="3">
        <f t="shared" si="2"/>
        <v>99220</v>
      </c>
      <c r="H19" s="19">
        <v>176.25</v>
      </c>
      <c r="I19" s="27">
        <f t="shared" si="3"/>
        <v>213262.5</v>
      </c>
      <c r="J19" s="32">
        <f t="shared" si="0"/>
        <v>127957.5</v>
      </c>
      <c r="K19" s="32">
        <f t="shared" si="1"/>
        <v>149283.75</v>
      </c>
      <c r="P19" s="2" t="s">
        <v>44</v>
      </c>
      <c r="Q19" s="2">
        <v>220</v>
      </c>
    </row>
    <row r="20" spans="2:17" x14ac:dyDescent="0.25">
      <c r="B20" s="7">
        <v>17</v>
      </c>
      <c r="C20" s="6" t="s">
        <v>11</v>
      </c>
      <c r="D20" s="2">
        <v>471</v>
      </c>
      <c r="E20" s="2">
        <v>160</v>
      </c>
      <c r="F20" s="2" t="s">
        <v>23</v>
      </c>
      <c r="G20" s="3">
        <f t="shared" si="2"/>
        <v>75360</v>
      </c>
      <c r="H20" s="18">
        <v>137.69999999999999</v>
      </c>
      <c r="I20" s="27">
        <f t="shared" si="3"/>
        <v>64856.7</v>
      </c>
      <c r="J20" s="32">
        <f t="shared" si="0"/>
        <v>38914.019999999997</v>
      </c>
      <c r="K20" s="32">
        <f t="shared" si="1"/>
        <v>45399.69</v>
      </c>
      <c r="P20" s="2" t="s">
        <v>48</v>
      </c>
      <c r="Q20" s="2">
        <v>137.69999999999999</v>
      </c>
    </row>
    <row r="21" spans="2:17" ht="15" customHeight="1" x14ac:dyDescent="0.25">
      <c r="B21" s="22" t="s">
        <v>15</v>
      </c>
      <c r="C21" s="22"/>
      <c r="D21" s="22"/>
      <c r="E21" s="22"/>
      <c r="F21" s="22"/>
      <c r="G21" s="9">
        <f>SUM(G4:G20)</f>
        <v>22150080</v>
      </c>
      <c r="H21" s="8"/>
      <c r="I21" s="28">
        <f>SUM(I4:I20)</f>
        <v>44103089.850000001</v>
      </c>
      <c r="J21" s="9">
        <f>SUM(J4:J20)</f>
        <v>26461853.91</v>
      </c>
      <c r="K21" s="9">
        <f>SUM(K4:K20)</f>
        <v>30872162.895000003</v>
      </c>
    </row>
    <row r="22" spans="2:17" x14ac:dyDescent="0.25">
      <c r="B22" s="7">
        <v>18</v>
      </c>
      <c r="C22" s="20" t="s">
        <v>12</v>
      </c>
      <c r="D22" s="21"/>
      <c r="E22" s="21"/>
      <c r="F22" s="21"/>
      <c r="G22" s="5">
        <f>G21*0.08</f>
        <v>1772006.4000000001</v>
      </c>
      <c r="H22" s="4"/>
      <c r="I22" s="5">
        <f>I21*0.08</f>
        <v>3528247.1880000001</v>
      </c>
      <c r="J22" s="5">
        <f>J21*0.08</f>
        <v>2116948.3128</v>
      </c>
      <c r="K22" s="5">
        <f>K21*0.08</f>
        <v>2469773.0316000003</v>
      </c>
    </row>
    <row r="23" spans="2:17" x14ac:dyDescent="0.25">
      <c r="B23" s="7">
        <v>19</v>
      </c>
      <c r="C23" s="6" t="s">
        <v>13</v>
      </c>
      <c r="D23" s="4"/>
      <c r="E23" s="4"/>
      <c r="F23" s="4"/>
      <c r="G23" s="5">
        <f>G21*0.09</f>
        <v>1993507.2</v>
      </c>
      <c r="H23" s="4"/>
      <c r="I23" s="5">
        <f>I21*0.09</f>
        <v>3969278.0865000002</v>
      </c>
      <c r="J23" s="5">
        <f>J21*0.09</f>
        <v>2381566.8519000001</v>
      </c>
      <c r="K23" s="5">
        <f>K21*0.09</f>
        <v>2778494.6605500001</v>
      </c>
      <c r="O23" s="26">
        <f>G21/I21</f>
        <v>0.50223419890386656</v>
      </c>
    </row>
    <row r="24" spans="2:17" x14ac:dyDescent="0.25">
      <c r="B24" s="7">
        <v>20</v>
      </c>
      <c r="C24" s="6" t="s">
        <v>14</v>
      </c>
      <c r="D24" s="4"/>
      <c r="E24" s="4"/>
      <c r="F24" s="4"/>
      <c r="G24" s="5">
        <f>G21*0.05</f>
        <v>1107504</v>
      </c>
      <c r="H24" s="4"/>
      <c r="I24" s="5">
        <f>I21*0.05</f>
        <v>2205154.4925000002</v>
      </c>
      <c r="J24" s="5">
        <f>J21*0.05</f>
        <v>1323092.6955000001</v>
      </c>
      <c r="K24" s="5">
        <f>K21*0.05</f>
        <v>1543608.1447500002</v>
      </c>
    </row>
    <row r="25" spans="2:17" x14ac:dyDescent="0.25">
      <c r="B25" s="34" t="s">
        <v>16</v>
      </c>
      <c r="C25" s="34"/>
      <c r="D25" s="34"/>
      <c r="E25" s="34"/>
      <c r="F25" s="34"/>
      <c r="G25" s="11">
        <f>SUM(G21:G24)</f>
        <v>27023097.599999998</v>
      </c>
      <c r="H25" s="10"/>
      <c r="I25" s="11">
        <f>SUM(I21:I24)</f>
        <v>53805769.617000006</v>
      </c>
      <c r="J25" s="11">
        <f>SUM(J21:J24)</f>
        <v>32283461.770200003</v>
      </c>
      <c r="K25" s="11">
        <f>SUM(K21:K24)</f>
        <v>37664038.731899999</v>
      </c>
    </row>
    <row r="26" spans="2:17" x14ac:dyDescent="0.25">
      <c r="G26" s="15"/>
    </row>
    <row r="27" spans="2:17" x14ac:dyDescent="0.25">
      <c r="D27" s="23" t="s">
        <v>46</v>
      </c>
      <c r="E27" s="23"/>
      <c r="F27" s="23"/>
      <c r="G27" s="16">
        <f>G25/$G$28</f>
        <v>1085.6582182565608</v>
      </c>
      <c r="I27" s="17">
        <f>I25/$G$28</f>
        <v>2161.6572918093307</v>
      </c>
      <c r="J27" s="17">
        <f t="shared" ref="J27:K27" si="4">J25/$G$28</f>
        <v>1296.9943750855984</v>
      </c>
      <c r="K27" s="17">
        <f t="shared" si="4"/>
        <v>1513.1601042665313</v>
      </c>
      <c r="P27" s="14"/>
    </row>
    <row r="28" spans="2:17" x14ac:dyDescent="0.25">
      <c r="D28" s="23" t="s">
        <v>47</v>
      </c>
      <c r="E28" s="23"/>
      <c r="F28" s="23"/>
      <c r="G28" s="25">
        <v>24890.980554999998</v>
      </c>
    </row>
    <row r="30" spans="2:17" ht="45" x14ac:dyDescent="0.25">
      <c r="C30" s="1" t="s">
        <v>51</v>
      </c>
    </row>
    <row r="31" spans="2:17" ht="75" x14ac:dyDescent="0.25">
      <c r="C31" s="1" t="s">
        <v>54</v>
      </c>
      <c r="P31" s="14"/>
    </row>
    <row r="32" spans="2:17" ht="60" x14ac:dyDescent="0.25">
      <c r="C32" s="1" t="s">
        <v>50</v>
      </c>
      <c r="N32" s="14"/>
      <c r="P32" s="14"/>
    </row>
    <row r="33" spans="3:3" ht="45" x14ac:dyDescent="0.25">
      <c r="C33" s="33" t="s">
        <v>52</v>
      </c>
    </row>
    <row r="34" spans="3:3" ht="75" x14ac:dyDescent="0.25">
      <c r="C34" s="1" t="s">
        <v>53</v>
      </c>
    </row>
  </sheetData>
  <mergeCells count="1">
    <mergeCell ref="B25:F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6FEEF-8312-404B-A7DD-67DE1AA02423}">
  <dimension ref="F4:H10"/>
  <sheetViews>
    <sheetView tabSelected="1" workbookViewId="0">
      <selection activeCell="E19" sqref="E19"/>
    </sheetView>
  </sheetViews>
  <sheetFormatPr defaultRowHeight="15" x14ac:dyDescent="0.25"/>
  <cols>
    <col min="6" max="6" width="6.42578125" bestFit="1" customWidth="1"/>
    <col min="7" max="7" width="15" bestFit="1" customWidth="1"/>
    <col min="8" max="8" width="44.28515625" customWidth="1"/>
  </cols>
  <sheetData>
    <row r="4" spans="6:8" ht="15.75" x14ac:dyDescent="0.25">
      <c r="F4" s="35" t="s">
        <v>60</v>
      </c>
      <c r="G4" s="35" t="s">
        <v>71</v>
      </c>
      <c r="H4" s="35" t="s">
        <v>59</v>
      </c>
    </row>
    <row r="5" spans="6:8" x14ac:dyDescent="0.25">
      <c r="F5" s="36">
        <v>1</v>
      </c>
      <c r="G5" s="36" t="s">
        <v>66</v>
      </c>
      <c r="H5" s="4" t="s">
        <v>61</v>
      </c>
    </row>
    <row r="6" spans="6:8" x14ac:dyDescent="0.25">
      <c r="F6" s="36">
        <v>2</v>
      </c>
      <c r="G6" s="36" t="s">
        <v>67</v>
      </c>
      <c r="H6" s="4" t="s">
        <v>63</v>
      </c>
    </row>
    <row r="7" spans="6:8" x14ac:dyDescent="0.25">
      <c r="F7" s="36">
        <v>3</v>
      </c>
      <c r="G7" s="36" t="s">
        <v>68</v>
      </c>
      <c r="H7" s="4" t="s">
        <v>72</v>
      </c>
    </row>
    <row r="8" spans="6:8" x14ac:dyDescent="0.25">
      <c r="F8" s="36">
        <v>4</v>
      </c>
      <c r="G8" s="36" t="s">
        <v>69</v>
      </c>
      <c r="H8" s="4" t="s">
        <v>62</v>
      </c>
    </row>
    <row r="9" spans="6:8" x14ac:dyDescent="0.25">
      <c r="F9" s="36">
        <v>5</v>
      </c>
      <c r="G9" s="36" t="s">
        <v>70</v>
      </c>
      <c r="H9" s="4" t="s">
        <v>64</v>
      </c>
    </row>
    <row r="10" spans="6:8" x14ac:dyDescent="0.25">
      <c r="F10" s="36">
        <v>6</v>
      </c>
      <c r="G10" s="37" t="s">
        <v>65</v>
      </c>
      <c r="H10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 Bhatnagar</dc:creator>
  <cp:lastModifiedBy>Mahesh Joshi</cp:lastModifiedBy>
  <cp:lastPrinted>2024-06-03T08:02:30Z</cp:lastPrinted>
  <dcterms:created xsi:type="dcterms:W3CDTF">2015-06-05T18:17:20Z</dcterms:created>
  <dcterms:modified xsi:type="dcterms:W3CDTF">2024-06-05T12:23:16Z</dcterms:modified>
</cp:coreProperties>
</file>