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Abhinav Chaturvedi's Assignments\In-Progress\VIS(2024-25)-PL122-105-136_Sterling\Report\"/>
    </mc:Choice>
  </mc:AlternateContent>
  <xr:revisionPtr revIDLastSave="0" documentId="13_ncr:1_{789BA056-8B46-4AAE-98C0-5406DFA59C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3" l="1"/>
  <c r="I16" i="3"/>
  <c r="K21" i="3"/>
  <c r="L16" i="3"/>
  <c r="H54" i="1"/>
  <c r="I54" i="1"/>
  <c r="E8" i="2"/>
  <c r="E9" i="2"/>
  <c r="D9" i="2"/>
  <c r="D8" i="2"/>
  <c r="I7" i="1"/>
  <c r="I27" i="1"/>
  <c r="I89" i="1"/>
  <c r="I88" i="1"/>
  <c r="I87" i="1"/>
  <c r="I86" i="1"/>
  <c r="I85" i="1"/>
  <c r="I84" i="1"/>
  <c r="I83" i="1"/>
  <c r="I82" i="1"/>
  <c r="I81" i="1"/>
  <c r="I80" i="1"/>
  <c r="I79" i="1"/>
  <c r="I78" i="1"/>
  <c r="I76" i="1"/>
  <c r="I75" i="1"/>
  <c r="I74" i="1"/>
  <c r="I73" i="1"/>
  <c r="I72" i="1"/>
  <c r="I71" i="1"/>
  <c r="I60" i="1"/>
  <c r="I59" i="1"/>
  <c r="I56" i="1"/>
  <c r="I55" i="1"/>
  <c r="I51" i="1"/>
  <c r="I49" i="1"/>
  <c r="I47" i="1"/>
  <c r="I46" i="1"/>
  <c r="I45" i="1"/>
  <c r="I11" i="1"/>
  <c r="I10" i="1"/>
  <c r="I9" i="1"/>
  <c r="I8" i="1"/>
  <c r="I68" i="1"/>
  <c r="I67" i="1"/>
  <c r="I66" i="1"/>
  <c r="I65" i="1"/>
  <c r="I64" i="1"/>
  <c r="I63" i="1"/>
  <c r="I62" i="1"/>
  <c r="I41" i="1"/>
  <c r="I42" i="1" s="1"/>
  <c r="I19" i="1"/>
  <c r="I18" i="1"/>
  <c r="I23" i="1"/>
  <c r="I12" i="1" l="1"/>
  <c r="I69" i="1"/>
  <c r="I25" i="1"/>
  <c r="I31" i="1" s="1"/>
  <c r="I91" i="1"/>
  <c r="I122" i="1"/>
  <c r="I121" i="1"/>
  <c r="I120" i="1"/>
  <c r="I119" i="1"/>
  <c r="I118" i="1"/>
  <c r="I117" i="1"/>
  <c r="I116" i="1"/>
  <c r="I115" i="1"/>
  <c r="I114" i="1"/>
  <c r="I113" i="1"/>
  <c r="I112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H89" i="1"/>
  <c r="H88" i="1"/>
  <c r="H87" i="1"/>
  <c r="H86" i="1"/>
  <c r="H85" i="1"/>
  <c r="H84" i="1"/>
  <c r="H83" i="1"/>
  <c r="H82" i="1"/>
  <c r="H81" i="1"/>
  <c r="H80" i="1"/>
  <c r="H79" i="1"/>
  <c r="H78" i="1"/>
  <c r="H76" i="1"/>
  <c r="H75" i="1"/>
  <c r="H74" i="1"/>
  <c r="H73" i="1"/>
  <c r="H72" i="1"/>
  <c r="H71" i="1"/>
  <c r="H68" i="1"/>
  <c r="H67" i="1"/>
  <c r="H66" i="1"/>
  <c r="H65" i="1"/>
  <c r="H64" i="1"/>
  <c r="H63" i="1"/>
  <c r="H62" i="1"/>
  <c r="H60" i="1"/>
  <c r="H59" i="1"/>
  <c r="H56" i="1"/>
  <c r="H55" i="1"/>
  <c r="H52" i="1"/>
  <c r="H51" i="1"/>
  <c r="H49" i="1"/>
  <c r="H47" i="1"/>
  <c r="H46" i="1"/>
  <c r="H45" i="1"/>
  <c r="H40" i="1"/>
  <c r="H41" i="1"/>
  <c r="H39" i="1"/>
  <c r="H38" i="1"/>
  <c r="H37" i="1"/>
  <c r="H36" i="1"/>
  <c r="H35" i="1"/>
  <c r="H34" i="1"/>
  <c r="H33" i="1"/>
  <c r="H30" i="1"/>
  <c r="H29" i="1"/>
  <c r="H28" i="1"/>
  <c r="H27" i="1"/>
  <c r="H24" i="1"/>
  <c r="H23" i="1"/>
  <c r="H22" i="1"/>
  <c r="H21" i="1"/>
  <c r="H19" i="1"/>
  <c r="H18" i="1"/>
  <c r="H17" i="1"/>
  <c r="H16" i="1"/>
  <c r="H15" i="1"/>
  <c r="H14" i="1"/>
  <c r="G123" i="1"/>
  <c r="G91" i="1"/>
  <c r="G69" i="1"/>
  <c r="G31" i="1"/>
  <c r="G25" i="1"/>
  <c r="G12" i="1"/>
  <c r="I123" i="1" l="1"/>
  <c r="I124" i="1" s="1"/>
  <c r="G124" i="1"/>
</calcChain>
</file>

<file path=xl/sharedStrings.xml><?xml version="1.0" encoding="utf-8"?>
<sst xmlns="http://schemas.openxmlformats.org/spreadsheetml/2006/main" count="367" uniqueCount="219">
  <si>
    <t>Particulars</t>
  </si>
  <si>
    <t>Quantity</t>
  </si>
  <si>
    <t>Cost in Lakhs</t>
  </si>
  <si>
    <t>Prospective supplier name</t>
  </si>
  <si>
    <t>Software &amp; Infrastructure for NPD</t>
  </si>
  <si>
    <t>Ansys New Licenses</t>
  </si>
  <si>
    <t>                        -  </t>
  </si>
  <si>
    <t> Reputed Vendor</t>
  </si>
  <si>
    <t>Orcad New Licenses</t>
  </si>
  <si>
    <t>                    5.00</t>
  </si>
  <si>
    <t>AutoCad 3 Years With 2d and 3d</t>
  </si>
  <si>
    <t>                    7.00</t>
  </si>
  <si>
    <t>ALM</t>
  </si>
  <si>
    <t>                 10.00</t>
  </si>
  <si>
    <t>QLM Siemens OpCenter</t>
  </si>
  <si>
    <t>                 15.04</t>
  </si>
  <si>
    <t> Siemens</t>
  </si>
  <si>
    <t>QLM &amp; PLM implementation</t>
  </si>
  <si>
    <t>                 15.00</t>
  </si>
  <si>
    <t>                    1.35</t>
  </si>
  <si>
    <t>Sub Total</t>
  </si>
  <si>
    <t>                 53.39</t>
  </si>
  <si>
    <t>Low Voltage Capacity &amp; Capability Enhancement</t>
  </si>
  <si>
    <t>ABZ+PWM senor motor (SEG 5Kw)</t>
  </si>
  <si>
    <t>                    1.20</t>
  </si>
  <si>
    <t> SEG</t>
  </si>
  <si>
    <t>Hall sensor motor (SEG 5Kw)</t>
  </si>
  <si>
    <t>                    0.60</t>
  </si>
  <si>
    <t>Test bench table modification (application lab)</t>
  </si>
  <si>
    <t>                    1.00</t>
  </si>
  <si>
    <t>Vehicles</t>
  </si>
  <si>
    <t>                    4.00</t>
  </si>
  <si>
    <t> Other Manufacturer</t>
  </si>
  <si>
    <t>Vehicles (OLA)</t>
  </si>
  <si>
    <t>                    2.00</t>
  </si>
  <si>
    <t> OLA Electric</t>
  </si>
  <si>
    <t>CANOP/ CAN Analyzer</t>
  </si>
  <si>
    <t>                 10.00</t>
  </si>
  <si>
    <t>PCAN</t>
  </si>
  <si>
    <t>                    7.50</t>
  </si>
  <si>
    <t>Power Supplies (48V, 10A)</t>
  </si>
  <si>
    <t>                    2.50</t>
  </si>
  <si>
    <t>Dyno Setup (40Kw)</t>
  </si>
  <si>
    <t>                 40.00</t>
  </si>
  <si>
    <t> Next Energy</t>
  </si>
  <si>
    <t>                 70.60</t>
  </si>
  <si>
    <t>High Voltage Capability Enhancement</t>
  </si>
  <si>
    <t>High Voltage Dyno</t>
  </si>
  <si>
    <t>               500.00</t>
  </si>
  <si>
    <t> AVL</t>
  </si>
  <si>
    <t>Power Supply Unit (Bench setup) (800V, 50A)</t>
  </si>
  <si>
    <t>                 30.00</t>
  </si>
  <si>
    <t> SPI Engineers</t>
  </si>
  <si>
    <t>Power Supply Unit (Bench setup) for G05 (400V, 50A)</t>
  </si>
  <si>
    <t>               575.00</t>
  </si>
  <si>
    <t>Facilities upgrade and Proto lines</t>
  </si>
  <si>
    <t>Proto assembly line Setup &amp; Equipment</t>
  </si>
  <si>
    <t>Tool Trolly</t>
  </si>
  <si>
    <t>                    1.50</t>
  </si>
  <si>
    <t>Dust chamber</t>
  </si>
  <si>
    <t>                 18.00</t>
  </si>
  <si>
    <t> Kelviron Technologies</t>
  </si>
  <si>
    <t>Endurance Testing Machine upgrade</t>
  </si>
  <si>
    <t>Soldering Station</t>
  </si>
  <si>
    <t>EOL for Proto testing (15 KW)</t>
  </si>
  <si>
    <t>                 61.00</t>
  </si>
  <si>
    <t>Environmental chamber</t>
  </si>
  <si>
    <t>                 21.00</t>
  </si>
  <si>
    <t>Other Miscellaneous Items</t>
  </si>
  <si>
    <t>                 95.48</t>
  </si>
  <si>
    <t>               212.48</t>
  </si>
  <si>
    <t>Localization</t>
  </si>
  <si>
    <t>D11</t>
  </si>
  <si>
    <t>Toolings</t>
  </si>
  <si>
    <t> Nirotech Industries Pvt Ltd</t>
  </si>
  <si>
    <t>Fixtures</t>
  </si>
  <si>
    <t>Gauges</t>
  </si>
  <si>
    <t>D00 1.35KW/1.00 KW</t>
  </si>
  <si>
    <t>Machino Plasts</t>
  </si>
  <si>
    <t>G05</t>
  </si>
  <si>
    <t> ASK Automotives</t>
  </si>
  <si>
    <t>G05 Production Line</t>
  </si>
  <si>
    <t> Gtake Hipot, EOLs for G05 setup &amp; assembly line</t>
  </si>
  <si>
    <t>D03 A</t>
  </si>
  <si>
    <t> Premier Plastics</t>
  </si>
  <si>
    <t>D06</t>
  </si>
  <si>
    <t>                    6.00</t>
  </si>
  <si>
    <t>Control Board Fixture</t>
  </si>
  <si>
    <t>                    2.64</t>
  </si>
  <si>
    <t>Housing Fixtures</t>
  </si>
  <si>
    <t>                    3.08</t>
  </si>
  <si>
    <t>Hipot Fixtures</t>
  </si>
  <si>
    <t>                    7.71</t>
  </si>
  <si>
    <t>IR Fixtures</t>
  </si>
  <si>
    <t>                    6.65</t>
  </si>
  <si>
    <t>EOL Fixtures</t>
  </si>
  <si>
    <t>                    7.39</t>
  </si>
  <si>
    <t>               584.96</t>
  </si>
  <si>
    <t>New Lines &amp; Balancing equipments</t>
  </si>
  <si>
    <t>Assembly Lines</t>
  </si>
  <si>
    <t>                 30.00</t>
  </si>
  <si>
    <t> Gtake</t>
  </si>
  <si>
    <t>Thermal Paste Machine</t>
  </si>
  <si>
    <t>                    2.70</t>
  </si>
  <si>
    <t>Material Handling &amp; Storages</t>
  </si>
  <si>
    <t>As per Budget</t>
  </si>
  <si>
    <t>                 10.58</t>
  </si>
  <si>
    <t>ESD Expansions (Ionizer Bars, snake bars)</t>
  </si>
  <si>
    <t>                    5.70</t>
  </si>
  <si>
    <t>Screw Drivers &amp; counters</t>
  </si>
  <si>
    <t>                    6.30</t>
  </si>
  <si>
    <t>Scanners</t>
  </si>
  <si>
    <t>                    3.96</t>
  </si>
  <si>
    <t>Testing equipments (EOL &amp; Hypot)</t>
  </si>
  <si>
    <t>D06 (HIPOT)</t>
  </si>
  <si>
    <t>M04 (EOL)</t>
  </si>
  <si>
    <t>                 25.00</t>
  </si>
  <si>
    <t>ESD Testors</t>
  </si>
  <si>
    <t>                    0.72</t>
  </si>
  <si>
    <t>Hygrometer</t>
  </si>
  <si>
    <t>                    0.05</t>
  </si>
  <si>
    <t>Weighing Machine</t>
  </si>
  <si>
    <t>                    0.25</t>
  </si>
  <si>
    <t>ESD pallet</t>
  </si>
  <si>
    <t>                    1.00</t>
  </si>
  <si>
    <t>Storage Bins</t>
  </si>
  <si>
    <t>                    1.74</t>
  </si>
  <si>
    <t>Packaging Bins</t>
  </si>
  <si>
    <t>                 17.58</t>
  </si>
  <si>
    <t>Storage Racks</t>
  </si>
  <si>
    <t>                 15.60</t>
  </si>
  <si>
    <t>Working Table</t>
  </si>
  <si>
    <t>                    0.75</t>
  </si>
  <si>
    <t>Hand Lifter Repair &amp; Purchases</t>
  </si>
  <si>
    <t>                    0.30</t>
  </si>
  <si>
    <t>Movement Trolley</t>
  </si>
  <si>
    <t>TeleHandler</t>
  </si>
  <si>
    <t>               137.53</t>
  </si>
  <si>
    <t>Plant &amp; Office Expansion</t>
  </si>
  <si>
    <t>IT capex</t>
  </si>
  <si>
    <t>New INFRA SGEM (Faridabad)</t>
  </si>
  <si>
    <t>                 47.53</t>
  </si>
  <si>
    <t>                 17.73</t>
  </si>
  <si>
    <t>IPBX</t>
  </si>
  <si>
    <t>Projector</t>
  </si>
  <si>
    <t>                    1.90</t>
  </si>
  <si>
    <t>Camera</t>
  </si>
  <si>
    <t>                    0.65</t>
  </si>
  <si>
    <t>Motorized Screen</t>
  </si>
  <si>
    <t>                    0.13</t>
  </si>
  <si>
    <t>Speaker Phone</t>
  </si>
  <si>
    <t>Samsung SMART Signage 65"</t>
  </si>
  <si>
    <t>                    0.80</t>
  </si>
  <si>
    <t>65" TV Mount</t>
  </si>
  <si>
    <t>                    0.15</t>
  </si>
  <si>
    <t>AV Installation</t>
  </si>
  <si>
    <t>10 KVA UPS  30 Min Backup UPS</t>
  </si>
  <si>
    <t>                    4.50</t>
  </si>
  <si>
    <t>IT Hardware</t>
  </si>
  <si>
    <t>Laptops</t>
  </si>
  <si>
    <t>                 58.80</t>
  </si>
  <si>
    <t> Dell</t>
  </si>
  <si>
    <t>Desktops</t>
  </si>
  <si>
    <t>Monitors</t>
  </si>
  <si>
    <t>                    3.60</t>
  </si>
  <si>
    <t>Barcode Printer</t>
  </si>
  <si>
    <t>                    2.10</t>
  </si>
  <si>
    <t>AD Server</t>
  </si>
  <si>
    <t>NAS Storage 20tb</t>
  </si>
  <si>
    <t>                    2.25</t>
  </si>
  <si>
    <t>NAS Storage 10Tb</t>
  </si>
  <si>
    <t>                    4.50</t>
  </si>
  <si>
    <t>ERP Implemetation (SAP preferred)</t>
  </si>
  <si>
    <t>                 60.00</t>
  </si>
  <si>
    <t> SAP</t>
  </si>
  <si>
    <t>Vehicles for Senior Leadership Team</t>
  </si>
  <si>
    <t>                 65.00</t>
  </si>
  <si>
    <t>               316.04</t>
  </si>
  <si>
    <t>Total</t>
  </si>
  <si>
    <t>           1,950.00</t>
  </si>
  <si>
    <t>    -  </t>
  </si>
  <si>
    <t>It comprises customized softwares which defends upon type of software required. Thus, it is assumed to be in line with the available market trend.</t>
  </si>
  <si>
    <t>Unit-wise cost</t>
  </si>
  <si>
    <t>The tentative on road price of OLA S1 Pro is ~1,43,369/- which is less than tha of mentioned price.</t>
  </si>
  <si>
    <t>Seems to be in-line with the current market value of individual assets. However, cost of each assets can only be verified after purchase.</t>
  </si>
  <si>
    <t>https://www.google.com/search?sca_esv=b349e675b56764f6&amp;rlz=1C1RLNS_enIN1055IN1055&amp;tbm=shop&amp;q=10+KVA+UPS+30+Min+Backup&amp;prmd=sivnbmtz&amp;tbs=mr:1,pdtr0:1846413%7C18.0%24,pdtr1:1846408%7C10000.0%2420000.0&amp;sa=X&amp;ved=0ahUKEwjjhtaH_8iGAxXMbfUHHYVaAM4QvSsI3AYoAw&amp;biw=1600&amp;bih=773&amp;dpr=1</t>
  </si>
  <si>
    <t>Inline with the market value for 10 KVA UPS along with batteries</t>
  </si>
  <si>
    <t>https://www.google.com/shopping/product/14496415331401229553?q=Audio+Video+Setup&amp;sca_esv=b349e675b56764f6&amp;rlz=1C1RLNS_enIN1055IN1055&amp;biw=1600&amp;bih=773&amp;uact=5&amp;oq=Audio+Video+Setup&amp;gs_lp=Egtwcm9kdWN0cy1jYyIRQXVkaW8gVmlkZW8gU2V0dXBItDVQ_wNYqzBwAngAkAEAmAGpBaABnSSqAQwwLjE0LjEuMS4xLjK4AQPIAQD4AQGYAhGgAsEdqAIAwgIFEAAYgATCAgYQABgWGB7CAgoQABiABBjWBRgNwgIJEAAY1gUYDRgewgILEAAYBRjWBRgNGB7CAgsQABjWBRgIGA0YHsICDRAAGNYFGAgYDRgeGA-YAwGIBgGSBwwxLjExLjIuMS4xLjGgB_1K&amp;sclient=products-cc&amp;prds=eto:9269951441213044916_0,pid:11286537483614463549&amp;sa=X&amp;ved=0ahUKEwiH3ZnpgsmGAxV5xjgGHSHYDvgQ8wII3Ag</t>
  </si>
  <si>
    <t>Inline with the market value</t>
  </si>
  <si>
    <t>It is solely depends upon specification os assets to be purchased. It is line with current market scenerio.</t>
  </si>
  <si>
    <t xml:space="preserve">Detailed technical specification of assets are required to comment upon the </t>
  </si>
  <si>
    <t>This amount pertains to infrastructure related to the plant.</t>
  </si>
  <si>
    <t>Seems to be higher side. In the current market Normal IP PBX systems are available in range of Rs. 1.00 lac to Rs. 2.00 lac</t>
  </si>
  <si>
    <t>In line with the current market scenerio</t>
  </si>
  <si>
    <t>https://www.industrybuying.com/misc-switch-mode-power-supply-smps-rs-pro-IND.MIS.620617346/?srsltid=AfmBOop60Z_x26dhEPAso18grOZLbD0qEPyS1DAnzr8Jyf64pKUdAOWvreo</t>
  </si>
  <si>
    <t>Already purchased 12kW Dyno Setup at @36.25 Lacs.</t>
  </si>
  <si>
    <t>As per copy of Invoice provided. Company has already purchased the said equipments @ Rs.59,04,706/-. Which inm line with the current market scenerio as per information found on public domain.</t>
  </si>
  <si>
    <t>As per copy of Invoice provided, it comprises Dust Chamber along with Rain Test Chamber</t>
  </si>
  <si>
    <t xml:space="preserve">Compnay has already purchased Environmental chamber @24.44 Lac </t>
  </si>
  <si>
    <t>It pertains to miscellaneous items. Thus, the same is considered.</t>
  </si>
  <si>
    <t>It seems to be on higher side. In the current market, Normal Soldering station can be purchased @1.5 lac only.</t>
  </si>
  <si>
    <t>https://www.tradeindia.com/products/endurance-testing-machine-c2060479.html</t>
  </si>
  <si>
    <t>1.5 Lac available</t>
  </si>
  <si>
    <t>Received</t>
  </si>
  <si>
    <t>https://shop.cadence.com/?home=true</t>
  </si>
  <si>
    <t>https://www.autodesk.in/products/autocad/overview?mktvar002=5019031%7CSEM%7C2031219524%7C80298995668%7Cpla-933128653844_autocad&amp;plc=ACDIST&amp;term=3-YEAR&amp;support=ADVANCED&amp;quantity=1&amp;utm_source=GGL&amp;utm_medium=SEM&amp;utm_term=pla-933128653844&amp;utm_id=5019031&amp;utm_campaign=GGL_DEC_All-Products_APAC_IN_eComm_PLA_BR_NA_NA_0000_5019031&amp;mkwid=s|pcrid|355258462028|pkw||pmt||pdv|c|slid||pgrid|80298995668|ptaid|pla-933128653844|pid|Autodesk%20AutoCAD%20(3%20year%20subscription)&amp;utm_medium=cpc&amp;utm_source=google&amp;utm_campaign=GGL_DEC_All-Products_APAC_IN_eComm_PLA_BR_NA_NA_FP_3360535_&amp;utm_term&amp;utm_content=s|pcrid|355258462028|pkw||pmt||pdv|c|slid||pgrid|80298995668|ptaid|pla-933128653844|&amp;gad_source=4&amp;gclid=CjwKCAjw34qzBhBmEiwAOUQcF-IQ2E6rZyIx1IHVQZOgUaCm15jCWEokgUTFvrfa3BXy5kF7CQyDGxoC-fIQAvD_BwE&amp;ef_id=ZEpUjAAF0J4DhgAp:20240607123432:s&amp;tab=subscription</t>
  </si>
  <si>
    <t>Barkheda</t>
  </si>
  <si>
    <t>Bilai</t>
  </si>
  <si>
    <t>land</t>
  </si>
  <si>
    <t>Building</t>
  </si>
  <si>
    <t>P&amp;M</t>
  </si>
  <si>
    <t>total</t>
  </si>
  <si>
    <t>Kakode</t>
  </si>
  <si>
    <t>RKA</t>
  </si>
  <si>
    <t>Gola</t>
  </si>
  <si>
    <t>KKH</t>
  </si>
  <si>
    <t>MQR</t>
  </si>
  <si>
    <t>https://www.indiamart.com/proddetail/industrial-assembly-line-machine-13499971797.html?pos=14&amp;kwd=motor%20assembly%20line&amp;tags=A||||7614.3447|Price|product|||TS|qr_nm:gd|res:RC3|com-cf:nl|ktp:N0|mtp:S|qry_typ:P|lang:en|wc:3</t>
  </si>
  <si>
    <t>Beyon Compare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</si>
</sst>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.0000_ ;_ * \-#,##0.00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4" xfId="0" applyBorder="1" applyAlignment="1">
      <alignment vertical="top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43" fontId="0" fillId="0" borderId="0" xfId="1" applyFont="1"/>
    <xf numFmtId="43" fontId="0" fillId="0" borderId="4" xfId="1" applyFont="1" applyBorder="1" applyAlignment="1">
      <alignment vertical="center"/>
    </xf>
    <xf numFmtId="43" fontId="0" fillId="0" borderId="6" xfId="1" applyFont="1" applyBorder="1" applyAlignment="1">
      <alignment vertical="center"/>
    </xf>
    <xf numFmtId="164" fontId="0" fillId="0" borderId="0" xfId="1" applyNumberFormat="1" applyFont="1"/>
    <xf numFmtId="43" fontId="0" fillId="0" borderId="0" xfId="1" applyFont="1" applyBorder="1" applyAlignment="1">
      <alignment horizontal="center" vertical="center"/>
    </xf>
    <xf numFmtId="43" fontId="0" fillId="0" borderId="0" xfId="1" applyFont="1" applyBorder="1" applyAlignment="1">
      <alignment vertical="center"/>
    </xf>
    <xf numFmtId="3" fontId="0" fillId="0" borderId="0" xfId="0" applyNumberFormat="1"/>
    <xf numFmtId="9" fontId="0" fillId="0" borderId="0" xfId="2" applyFont="1"/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9" fontId="0" fillId="0" borderId="0" xfId="2" applyFont="1" applyAlignment="1">
      <alignment vertical="center"/>
    </xf>
    <xf numFmtId="9" fontId="0" fillId="0" borderId="0" xfId="2" applyFont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9" fontId="0" fillId="0" borderId="0" xfId="2" applyFont="1" applyAlignment="1">
      <alignment horizontal="right" vertical="center"/>
    </xf>
    <xf numFmtId="0" fontId="0" fillId="0" borderId="0" xfId="0" applyAlignment="1">
      <alignment horizontal="center" vertical="center"/>
    </xf>
    <xf numFmtId="43" fontId="0" fillId="0" borderId="0" xfId="2" applyNumberFormat="1" applyFont="1"/>
    <xf numFmtId="164" fontId="0" fillId="0" borderId="0" xfId="1" applyNumberFormat="1" applyFont="1" applyBorder="1" applyAlignment="1">
      <alignment vertical="center"/>
    </xf>
    <xf numFmtId="43" fontId="0" fillId="0" borderId="0" xfId="1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left" vertical="center" wrapText="1"/>
    </xf>
    <xf numFmtId="164" fontId="2" fillId="0" borderId="0" xfId="1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2" fillId="0" borderId="4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2" fillId="0" borderId="8" xfId="1" applyFont="1" applyBorder="1" applyAlignment="1">
      <alignment vertical="center"/>
    </xf>
    <xf numFmtId="4" fontId="0" fillId="0" borderId="0" xfId="0" applyNumberFormat="1"/>
    <xf numFmtId="165" fontId="0" fillId="0" borderId="0" xfId="1" applyNumberFormat="1" applyFont="1"/>
    <xf numFmtId="164" fontId="0" fillId="0" borderId="4" xfId="1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43" fontId="0" fillId="0" borderId="0" xfId="1" applyFont="1" applyBorder="1" applyAlignment="1">
      <alignment horizontal="center" vertical="center"/>
    </xf>
    <xf numFmtId="43" fontId="0" fillId="0" borderId="6" xfId="1" applyFont="1" applyBorder="1" applyAlignment="1">
      <alignment vertical="center"/>
    </xf>
    <xf numFmtId="43" fontId="0" fillId="0" borderId="3" xfId="1" applyFont="1" applyBorder="1" applyAlignment="1">
      <alignment vertic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K124"/>
  <sheetViews>
    <sheetView tabSelected="1" topLeftCell="A110" workbookViewId="0">
      <selection activeCell="I121" sqref="I121"/>
    </sheetView>
  </sheetViews>
  <sheetFormatPr defaultRowHeight="15" x14ac:dyDescent="0.25"/>
  <cols>
    <col min="3" max="3" width="48.42578125" bestFit="1" customWidth="1"/>
    <col min="4" max="4" width="9" bestFit="1" customWidth="1"/>
    <col min="5" max="5" width="16.7109375" hidden="1" customWidth="1"/>
    <col min="6" max="6" width="44.7109375" hidden="1" customWidth="1"/>
    <col min="7" max="7" width="16.7109375" style="9" bestFit="1" customWidth="1"/>
    <col min="8" max="8" width="14.5703125" style="9" hidden="1" customWidth="1"/>
    <col min="9" max="9" width="16.7109375" style="27" customWidth="1"/>
    <col min="10" max="10" width="53.5703125" style="28" customWidth="1"/>
  </cols>
  <sheetData>
    <row r="2" spans="3:11" ht="15.75" thickBot="1" x14ac:dyDescent="0.3"/>
    <row r="3" spans="3:11" ht="15.75" thickBot="1" x14ac:dyDescent="0.3">
      <c r="C3" s="32" t="s">
        <v>0</v>
      </c>
      <c r="D3" s="33" t="s">
        <v>1</v>
      </c>
      <c r="E3" s="33" t="s">
        <v>2</v>
      </c>
      <c r="F3" s="34" t="s">
        <v>3</v>
      </c>
      <c r="G3" s="35" t="s">
        <v>2</v>
      </c>
      <c r="H3" s="36" t="s">
        <v>182</v>
      </c>
      <c r="I3" s="13"/>
    </row>
    <row r="4" spans="3:11" ht="15.75" thickBot="1" x14ac:dyDescent="0.3">
      <c r="C4" s="8" t="s">
        <v>4</v>
      </c>
      <c r="D4" s="3"/>
      <c r="E4" s="3"/>
      <c r="F4" s="1"/>
      <c r="G4" s="44"/>
      <c r="H4" s="14"/>
      <c r="I4" s="14"/>
    </row>
    <row r="5" spans="3:11" ht="15.75" thickBot="1" x14ac:dyDescent="0.3">
      <c r="C5" s="7" t="s">
        <v>5</v>
      </c>
      <c r="D5" s="3">
        <v>1</v>
      </c>
      <c r="E5" s="3" t="s">
        <v>6</v>
      </c>
      <c r="F5" s="3" t="s">
        <v>7</v>
      </c>
      <c r="G5" s="10" t="s">
        <v>180</v>
      </c>
      <c r="H5" s="14"/>
      <c r="I5" s="14"/>
      <c r="J5" s="45" t="s">
        <v>181</v>
      </c>
    </row>
    <row r="6" spans="3:11" ht="15.75" thickBot="1" x14ac:dyDescent="0.3">
      <c r="C6" s="7" t="s">
        <v>8</v>
      </c>
      <c r="D6" s="3">
        <v>1</v>
      </c>
      <c r="E6" s="3" t="s">
        <v>9</v>
      </c>
      <c r="F6" s="3" t="s">
        <v>7</v>
      </c>
      <c r="G6" s="10">
        <v>5</v>
      </c>
      <c r="H6" s="14"/>
      <c r="I6" s="14">
        <v>1</v>
      </c>
      <c r="J6" s="45"/>
      <c r="K6" t="s">
        <v>204</v>
      </c>
    </row>
    <row r="7" spans="3:11" ht="15.75" thickBot="1" x14ac:dyDescent="0.3">
      <c r="C7" s="7" t="s">
        <v>10</v>
      </c>
      <c r="D7" s="3">
        <v>2</v>
      </c>
      <c r="E7" s="3" t="s">
        <v>11</v>
      </c>
      <c r="F7" s="3" t="s">
        <v>7</v>
      </c>
      <c r="G7" s="10">
        <v>7</v>
      </c>
      <c r="H7" s="14"/>
      <c r="I7" s="14">
        <f>3.32*2</f>
        <v>6.64</v>
      </c>
      <c r="J7" s="45"/>
      <c r="K7" t="s">
        <v>205</v>
      </c>
    </row>
    <row r="8" spans="3:11" ht="15.75" thickBot="1" x14ac:dyDescent="0.3">
      <c r="C8" s="7" t="s">
        <v>12</v>
      </c>
      <c r="D8" s="3">
        <v>30</v>
      </c>
      <c r="E8" s="3" t="s">
        <v>13</v>
      </c>
      <c r="F8" s="3" t="s">
        <v>7</v>
      </c>
      <c r="G8" s="10">
        <v>10</v>
      </c>
      <c r="H8" s="14"/>
      <c r="I8" s="14">
        <f t="shared" ref="I8:I11" si="0">G8</f>
        <v>10</v>
      </c>
      <c r="J8" s="45"/>
    </row>
    <row r="9" spans="3:11" ht="15.75" thickBot="1" x14ac:dyDescent="0.3">
      <c r="C9" s="7" t="s">
        <v>14</v>
      </c>
      <c r="D9" s="3"/>
      <c r="E9" s="3" t="s">
        <v>15</v>
      </c>
      <c r="F9" s="3" t="s">
        <v>16</v>
      </c>
      <c r="G9" s="10">
        <v>15.04</v>
      </c>
      <c r="H9" s="14"/>
      <c r="I9" s="14">
        <f t="shared" si="0"/>
        <v>15.04</v>
      </c>
      <c r="J9" s="45"/>
    </row>
    <row r="10" spans="3:11" ht="15.75" thickBot="1" x14ac:dyDescent="0.3">
      <c r="C10" s="7" t="s">
        <v>17</v>
      </c>
      <c r="D10" s="3"/>
      <c r="E10" s="3" t="s">
        <v>18</v>
      </c>
      <c r="F10" s="3" t="s">
        <v>16</v>
      </c>
      <c r="G10" s="10">
        <v>15</v>
      </c>
      <c r="H10" s="14"/>
      <c r="I10" s="14">
        <f t="shared" si="0"/>
        <v>15</v>
      </c>
      <c r="J10" s="45"/>
    </row>
    <row r="11" spans="3:11" ht="15.75" thickBot="1" x14ac:dyDescent="0.3">
      <c r="C11" s="7" t="s">
        <v>218</v>
      </c>
      <c r="D11" s="3"/>
      <c r="E11" s="3" t="s">
        <v>19</v>
      </c>
      <c r="F11" s="3" t="s">
        <v>7</v>
      </c>
      <c r="G11" s="10">
        <v>1.35</v>
      </c>
      <c r="H11" s="14"/>
      <c r="I11" s="14">
        <f t="shared" si="0"/>
        <v>1.35</v>
      </c>
      <c r="J11" s="45"/>
    </row>
    <row r="12" spans="3:11" ht="15.75" thickBot="1" x14ac:dyDescent="0.3">
      <c r="C12" s="8" t="s">
        <v>20</v>
      </c>
      <c r="D12" s="3"/>
      <c r="E12" s="3" t="s">
        <v>21</v>
      </c>
      <c r="F12" s="3"/>
      <c r="G12" s="39">
        <f>SUM(G6:G11)</f>
        <v>53.39</v>
      </c>
      <c r="H12" s="40"/>
      <c r="I12" s="40">
        <f>SUM(I6:I11)</f>
        <v>49.03</v>
      </c>
    </row>
    <row r="13" spans="3:11" ht="15.75" thickBot="1" x14ac:dyDescent="0.3">
      <c r="C13" s="8" t="s">
        <v>22</v>
      </c>
      <c r="D13" s="3"/>
      <c r="E13" s="3"/>
      <c r="F13" s="1"/>
      <c r="G13" s="10"/>
      <c r="H13" s="14"/>
      <c r="I13" s="14"/>
    </row>
    <row r="14" spans="3:11" ht="15.75" thickBot="1" x14ac:dyDescent="0.3">
      <c r="C14" s="2" t="s">
        <v>23</v>
      </c>
      <c r="D14" s="3">
        <v>4</v>
      </c>
      <c r="E14" s="3" t="s">
        <v>24</v>
      </c>
      <c r="F14" s="3" t="s">
        <v>25</v>
      </c>
      <c r="G14" s="10">
        <v>1.2</v>
      </c>
      <c r="H14" s="14">
        <f t="shared" ref="H14:H19" si="1">G14/D14</f>
        <v>0.3</v>
      </c>
      <c r="I14" s="14"/>
    </row>
    <row r="15" spans="3:11" ht="15.75" thickBot="1" x14ac:dyDescent="0.3">
      <c r="C15" s="2" t="s">
        <v>26</v>
      </c>
      <c r="D15" s="3">
        <v>4</v>
      </c>
      <c r="E15" s="3" t="s">
        <v>24</v>
      </c>
      <c r="F15" s="3" t="s">
        <v>25</v>
      </c>
      <c r="G15" s="10">
        <v>1.2</v>
      </c>
      <c r="H15" s="14">
        <f t="shared" si="1"/>
        <v>0.3</v>
      </c>
      <c r="I15" s="14"/>
    </row>
    <row r="16" spans="3:11" ht="15.75" thickBot="1" x14ac:dyDescent="0.3">
      <c r="C16" s="2" t="s">
        <v>23</v>
      </c>
      <c r="D16" s="3">
        <v>2</v>
      </c>
      <c r="E16" s="3" t="s">
        <v>27</v>
      </c>
      <c r="F16" s="3" t="s">
        <v>25</v>
      </c>
      <c r="G16" s="10">
        <v>0.6</v>
      </c>
      <c r="H16" s="14">
        <f t="shared" si="1"/>
        <v>0.3</v>
      </c>
      <c r="I16" s="14"/>
    </row>
    <row r="17" spans="3:11" ht="15.75" thickBot="1" x14ac:dyDescent="0.3">
      <c r="C17" s="2" t="s">
        <v>26</v>
      </c>
      <c r="D17" s="3">
        <v>2</v>
      </c>
      <c r="E17" s="3" t="s">
        <v>27</v>
      </c>
      <c r="F17" s="3" t="s">
        <v>25</v>
      </c>
      <c r="G17" s="10">
        <v>0.6</v>
      </c>
      <c r="H17" s="14">
        <f t="shared" si="1"/>
        <v>0.3</v>
      </c>
      <c r="I17" s="14"/>
    </row>
    <row r="18" spans="3:11" ht="15.75" thickBot="1" x14ac:dyDescent="0.3">
      <c r="C18" s="2" t="s">
        <v>28</v>
      </c>
      <c r="D18" s="3">
        <v>1</v>
      </c>
      <c r="E18" s="3" t="s">
        <v>29</v>
      </c>
      <c r="F18" s="3" t="s">
        <v>7</v>
      </c>
      <c r="G18" s="10">
        <v>1</v>
      </c>
      <c r="H18" s="14">
        <f t="shared" si="1"/>
        <v>1</v>
      </c>
      <c r="I18" s="27">
        <f>G18</f>
        <v>1</v>
      </c>
      <c r="J18" s="45" t="s">
        <v>189</v>
      </c>
    </row>
    <row r="19" spans="3:11" ht="15.75" thickBot="1" x14ac:dyDescent="0.3">
      <c r="C19" s="2" t="s">
        <v>30</v>
      </c>
      <c r="D19" s="3">
        <v>2</v>
      </c>
      <c r="E19" s="3" t="s">
        <v>31</v>
      </c>
      <c r="F19" s="3" t="s">
        <v>32</v>
      </c>
      <c r="G19" s="10">
        <v>4</v>
      </c>
      <c r="H19" s="14">
        <f t="shared" si="1"/>
        <v>2</v>
      </c>
      <c r="I19" s="27">
        <f>G19</f>
        <v>4</v>
      </c>
      <c r="J19" s="45"/>
    </row>
    <row r="20" spans="3:11" ht="30.75" thickBot="1" x14ac:dyDescent="0.3">
      <c r="C20" s="2" t="s">
        <v>33</v>
      </c>
      <c r="D20" s="3"/>
      <c r="E20" s="3" t="s">
        <v>34</v>
      </c>
      <c r="F20" s="3" t="s">
        <v>35</v>
      </c>
      <c r="G20" s="10">
        <v>2</v>
      </c>
      <c r="H20" s="14">
        <v>2</v>
      </c>
      <c r="I20" s="14">
        <v>1.43</v>
      </c>
      <c r="J20" s="30" t="s">
        <v>183</v>
      </c>
    </row>
    <row r="21" spans="3:11" ht="15.75" thickBot="1" x14ac:dyDescent="0.3">
      <c r="C21" s="2" t="s">
        <v>36</v>
      </c>
      <c r="D21" s="3">
        <v>1</v>
      </c>
      <c r="E21" s="3" t="s">
        <v>37</v>
      </c>
      <c r="F21" s="3" t="s">
        <v>7</v>
      </c>
      <c r="G21" s="10">
        <v>10</v>
      </c>
      <c r="H21" s="14">
        <f>G21/D21</f>
        <v>10</v>
      </c>
    </row>
    <row r="22" spans="3:11" ht="15.75" thickBot="1" x14ac:dyDescent="0.3">
      <c r="C22" s="2" t="s">
        <v>38</v>
      </c>
      <c r="D22" s="3">
        <v>5</v>
      </c>
      <c r="E22" s="3" t="s">
        <v>39</v>
      </c>
      <c r="F22" s="3" t="s">
        <v>7</v>
      </c>
      <c r="G22" s="10">
        <v>7.5</v>
      </c>
      <c r="H22" s="14">
        <f>G22/D22</f>
        <v>1.5</v>
      </c>
    </row>
    <row r="23" spans="3:11" ht="15.75" thickBot="1" x14ac:dyDescent="0.3">
      <c r="C23" s="2" t="s">
        <v>40</v>
      </c>
      <c r="D23" s="3">
        <v>5</v>
      </c>
      <c r="E23" s="3" t="s">
        <v>41</v>
      </c>
      <c r="F23" s="3" t="s">
        <v>7</v>
      </c>
      <c r="G23" s="10">
        <v>2.5</v>
      </c>
      <c r="H23" s="14">
        <f>G23/D23</f>
        <v>0.5</v>
      </c>
      <c r="I23" s="27">
        <f>G23</f>
        <v>2.5</v>
      </c>
      <c r="J23" s="28" t="s">
        <v>193</v>
      </c>
      <c r="K23" t="s">
        <v>194</v>
      </c>
    </row>
    <row r="24" spans="3:11" ht="15.75" thickBot="1" x14ac:dyDescent="0.3">
      <c r="C24" s="2" t="s">
        <v>42</v>
      </c>
      <c r="D24" s="3">
        <v>1</v>
      </c>
      <c r="E24" s="3" t="s">
        <v>43</v>
      </c>
      <c r="F24" s="3" t="s">
        <v>44</v>
      </c>
      <c r="G24" s="10">
        <v>40</v>
      </c>
      <c r="H24" s="14">
        <f>G24/D24</f>
        <v>40</v>
      </c>
      <c r="I24" s="27">
        <v>36.25</v>
      </c>
      <c r="J24" s="28" t="s">
        <v>195</v>
      </c>
    </row>
    <row r="25" spans="3:11" ht="15.75" thickBot="1" x14ac:dyDescent="0.3">
      <c r="C25" s="8" t="s">
        <v>20</v>
      </c>
      <c r="D25" s="3"/>
      <c r="E25" s="3" t="s">
        <v>45</v>
      </c>
      <c r="F25" s="3"/>
      <c r="G25" s="39">
        <f>SUM(G14:G24)</f>
        <v>70.599999999999994</v>
      </c>
      <c r="H25" s="41"/>
      <c r="I25" s="40">
        <f>SUM(I14:I24)</f>
        <v>45.18</v>
      </c>
    </row>
    <row r="26" spans="3:11" ht="15.75" thickBot="1" x14ac:dyDescent="0.3">
      <c r="C26" s="8" t="s">
        <v>46</v>
      </c>
      <c r="D26" s="3"/>
      <c r="E26" s="3"/>
      <c r="F26" s="1"/>
      <c r="G26" s="10"/>
      <c r="H26" s="14"/>
      <c r="I26" s="14"/>
    </row>
    <row r="27" spans="3:11" ht="15.75" thickBot="1" x14ac:dyDescent="0.3">
      <c r="C27" s="2" t="s">
        <v>47</v>
      </c>
      <c r="D27" s="3">
        <v>1</v>
      </c>
      <c r="E27" s="3" t="s">
        <v>48</v>
      </c>
      <c r="F27" s="3" t="s">
        <v>49</v>
      </c>
      <c r="G27" s="10">
        <v>500</v>
      </c>
      <c r="H27" s="14">
        <f t="shared" ref="H27:H30" si="2">G27/D27</f>
        <v>500</v>
      </c>
      <c r="I27" s="26">
        <f>90.47*515000/10^5</f>
        <v>465.9205</v>
      </c>
      <c r="J27" s="28" t="s">
        <v>203</v>
      </c>
    </row>
    <row r="28" spans="3:11" ht="15.75" thickBot="1" x14ac:dyDescent="0.3">
      <c r="C28" s="2" t="s">
        <v>50</v>
      </c>
      <c r="D28" s="3">
        <v>1</v>
      </c>
      <c r="E28" s="3" t="s">
        <v>51</v>
      </c>
      <c r="F28" s="3" t="s">
        <v>52</v>
      </c>
      <c r="G28" s="10">
        <v>30</v>
      </c>
      <c r="H28" s="14">
        <f t="shared" si="2"/>
        <v>30</v>
      </c>
      <c r="I28" s="49">
        <v>59.05</v>
      </c>
      <c r="J28" s="45" t="s">
        <v>196</v>
      </c>
    </row>
    <row r="29" spans="3:11" ht="15.75" thickBot="1" x14ac:dyDescent="0.3">
      <c r="C29" s="2" t="s">
        <v>53</v>
      </c>
      <c r="D29" s="3">
        <v>1</v>
      </c>
      <c r="E29" s="3" t="s">
        <v>18</v>
      </c>
      <c r="F29" s="3" t="s">
        <v>52</v>
      </c>
      <c r="G29" s="10">
        <v>15</v>
      </c>
      <c r="H29" s="14">
        <f t="shared" si="2"/>
        <v>15</v>
      </c>
      <c r="I29" s="49"/>
      <c r="J29" s="45"/>
    </row>
    <row r="30" spans="3:11" ht="15.75" thickBot="1" x14ac:dyDescent="0.3">
      <c r="C30" s="2" t="s">
        <v>53</v>
      </c>
      <c r="D30" s="3">
        <v>2</v>
      </c>
      <c r="E30" s="3" t="s">
        <v>51</v>
      </c>
      <c r="F30" s="3" t="s">
        <v>52</v>
      </c>
      <c r="G30" s="10">
        <v>30</v>
      </c>
      <c r="H30" s="14">
        <f t="shared" si="2"/>
        <v>15</v>
      </c>
      <c r="I30" s="49"/>
      <c r="J30" s="45"/>
    </row>
    <row r="31" spans="3:11" ht="15.75" thickBot="1" x14ac:dyDescent="0.3">
      <c r="C31" s="8" t="s">
        <v>20</v>
      </c>
      <c r="D31" s="3"/>
      <c r="E31" s="3" t="s">
        <v>54</v>
      </c>
      <c r="F31" s="3"/>
      <c r="G31" s="39">
        <f>SUM(G27:G30)</f>
        <v>575</v>
      </c>
      <c r="H31" s="41"/>
      <c r="I31" s="40">
        <f>SUM(I20:I30)</f>
        <v>610.33049999999992</v>
      </c>
    </row>
    <row r="32" spans="3:11" ht="15.75" thickBot="1" x14ac:dyDescent="0.3">
      <c r="C32" s="8" t="s">
        <v>55</v>
      </c>
      <c r="D32" s="3"/>
      <c r="E32" s="3"/>
      <c r="F32" s="1"/>
      <c r="G32" s="10"/>
      <c r="H32" s="14"/>
      <c r="I32" s="14"/>
    </row>
    <row r="33" spans="3:11" ht="15.75" thickBot="1" x14ac:dyDescent="0.3">
      <c r="C33" s="2" t="s">
        <v>56</v>
      </c>
      <c r="D33" s="3">
        <v>1</v>
      </c>
      <c r="E33" s="3" t="s">
        <v>37</v>
      </c>
      <c r="F33" s="3" t="s">
        <v>7</v>
      </c>
      <c r="G33" s="10">
        <v>10</v>
      </c>
      <c r="H33" s="14">
        <f t="shared" ref="H33:H41" si="3">G33/D33</f>
        <v>10</v>
      </c>
      <c r="I33" s="14">
        <v>10</v>
      </c>
      <c r="K33" t="s">
        <v>217</v>
      </c>
    </row>
    <row r="34" spans="3:11" ht="15.75" thickBot="1" x14ac:dyDescent="0.3">
      <c r="C34" s="2" t="s">
        <v>28</v>
      </c>
      <c r="D34" s="3">
        <v>1</v>
      </c>
      <c r="E34" s="3" t="s">
        <v>29</v>
      </c>
      <c r="F34" s="3" t="s">
        <v>7</v>
      </c>
      <c r="G34" s="10">
        <v>1</v>
      </c>
      <c r="H34" s="14">
        <f t="shared" si="3"/>
        <v>1</v>
      </c>
      <c r="I34" s="14"/>
    </row>
    <row r="35" spans="3:11" ht="15.75" thickBot="1" x14ac:dyDescent="0.3">
      <c r="C35" s="2" t="s">
        <v>57</v>
      </c>
      <c r="D35" s="3">
        <v>2</v>
      </c>
      <c r="E35" s="3" t="s">
        <v>58</v>
      </c>
      <c r="F35" s="3" t="s">
        <v>7</v>
      </c>
      <c r="G35" s="10">
        <v>1.5</v>
      </c>
      <c r="H35" s="14">
        <f t="shared" si="3"/>
        <v>0.75</v>
      </c>
      <c r="I35" s="14"/>
    </row>
    <row r="36" spans="3:11" ht="15.75" thickBot="1" x14ac:dyDescent="0.3">
      <c r="C36" s="2" t="s">
        <v>59</v>
      </c>
      <c r="D36" s="3">
        <v>1</v>
      </c>
      <c r="E36" s="3" t="s">
        <v>60</v>
      </c>
      <c r="F36" s="3" t="s">
        <v>61</v>
      </c>
      <c r="G36" s="10">
        <v>18</v>
      </c>
      <c r="H36" s="14">
        <f t="shared" si="3"/>
        <v>18</v>
      </c>
      <c r="I36" s="42">
        <v>22.07</v>
      </c>
      <c r="J36" s="28" t="s">
        <v>197</v>
      </c>
    </row>
    <row r="37" spans="3:11" ht="15.75" thickBot="1" x14ac:dyDescent="0.3">
      <c r="C37" s="2" t="s">
        <v>62</v>
      </c>
      <c r="D37" s="3">
        <v>1</v>
      </c>
      <c r="E37" s="3" t="s">
        <v>34</v>
      </c>
      <c r="F37" s="3" t="s">
        <v>7</v>
      </c>
      <c r="G37" s="10">
        <v>2</v>
      </c>
      <c r="H37" s="14">
        <f t="shared" si="3"/>
        <v>2</v>
      </c>
      <c r="I37" s="14">
        <v>1.5</v>
      </c>
      <c r="J37" s="28" t="s">
        <v>202</v>
      </c>
      <c r="K37" s="24" t="s">
        <v>201</v>
      </c>
    </row>
    <row r="38" spans="3:11" ht="30.75" thickBot="1" x14ac:dyDescent="0.3">
      <c r="C38" s="2" t="s">
        <v>63</v>
      </c>
      <c r="D38" s="3">
        <v>1</v>
      </c>
      <c r="E38" s="3" t="s">
        <v>41</v>
      </c>
      <c r="F38" s="3" t="s">
        <v>7</v>
      </c>
      <c r="G38" s="10">
        <v>2.5</v>
      </c>
      <c r="H38" s="14">
        <f t="shared" si="3"/>
        <v>2.5</v>
      </c>
      <c r="I38" s="14">
        <v>1.5</v>
      </c>
      <c r="J38" s="29" t="s">
        <v>200</v>
      </c>
    </row>
    <row r="39" spans="3:11" ht="15.75" thickBot="1" x14ac:dyDescent="0.3">
      <c r="C39" s="2" t="s">
        <v>64</v>
      </c>
      <c r="D39" s="3">
        <v>1</v>
      </c>
      <c r="E39" s="3" t="s">
        <v>65</v>
      </c>
      <c r="F39" s="3" t="s">
        <v>7</v>
      </c>
      <c r="G39" s="10">
        <v>61</v>
      </c>
      <c r="H39" s="14">
        <f t="shared" si="3"/>
        <v>61</v>
      </c>
      <c r="I39" s="14"/>
    </row>
    <row r="40" spans="3:11" ht="30.75" thickBot="1" x14ac:dyDescent="0.3">
      <c r="C40" s="2" t="s">
        <v>66</v>
      </c>
      <c r="D40" s="3"/>
      <c r="E40" s="3" t="s">
        <v>67</v>
      </c>
      <c r="F40" s="3" t="s">
        <v>61</v>
      </c>
      <c r="G40" s="10">
        <v>21</v>
      </c>
      <c r="H40" s="14">
        <f>G40</f>
        <v>21</v>
      </c>
      <c r="I40" s="14">
        <v>24.44</v>
      </c>
      <c r="J40" s="29" t="s">
        <v>198</v>
      </c>
    </row>
    <row r="41" spans="3:11" ht="30.75" thickBot="1" x14ac:dyDescent="0.3">
      <c r="C41" s="2" t="s">
        <v>68</v>
      </c>
      <c r="D41" s="3">
        <v>1</v>
      </c>
      <c r="E41" s="3" t="s">
        <v>69</v>
      </c>
      <c r="F41" s="1"/>
      <c r="G41" s="10">
        <v>95.48</v>
      </c>
      <c r="H41" s="14">
        <f t="shared" si="3"/>
        <v>95.48</v>
      </c>
      <c r="I41" s="14">
        <f>G41</f>
        <v>95.48</v>
      </c>
      <c r="J41" s="29" t="s">
        <v>199</v>
      </c>
    </row>
    <row r="42" spans="3:11" ht="15.75" thickBot="1" x14ac:dyDescent="0.3">
      <c r="C42" s="8" t="s">
        <v>20</v>
      </c>
      <c r="D42" s="3"/>
      <c r="E42" s="3" t="s">
        <v>70</v>
      </c>
      <c r="F42" s="3"/>
      <c r="G42" s="39">
        <v>212.48</v>
      </c>
      <c r="H42" s="41"/>
      <c r="I42" s="39">
        <f>SUM(I33:I41)</f>
        <v>154.99</v>
      </c>
    </row>
    <row r="43" spans="3:11" ht="15.75" thickBot="1" x14ac:dyDescent="0.3">
      <c r="C43" s="8" t="s">
        <v>71</v>
      </c>
      <c r="D43" s="3"/>
      <c r="E43" s="3"/>
      <c r="F43" s="1"/>
      <c r="G43" s="10"/>
      <c r="H43" s="14"/>
      <c r="I43" s="14"/>
    </row>
    <row r="44" spans="3:11" ht="15.75" thickBot="1" x14ac:dyDescent="0.3">
      <c r="C44" s="2" t="s">
        <v>72</v>
      </c>
      <c r="D44" s="3"/>
      <c r="E44" s="3"/>
      <c r="F44" s="1"/>
      <c r="G44" s="10"/>
      <c r="H44" s="14"/>
      <c r="I44" s="14"/>
    </row>
    <row r="45" spans="3:11" ht="15.75" thickBot="1" x14ac:dyDescent="0.3">
      <c r="C45" s="2" t="s">
        <v>73</v>
      </c>
      <c r="D45" s="3">
        <v>1</v>
      </c>
      <c r="E45" s="3">
        <v>40.25</v>
      </c>
      <c r="F45" s="3" t="s">
        <v>74</v>
      </c>
      <c r="G45" s="10">
        <v>40.25</v>
      </c>
      <c r="H45" s="14">
        <f t="shared" ref="H45:H63" si="4">G45/D45</f>
        <v>40.25</v>
      </c>
      <c r="I45" s="14">
        <f>G45</f>
        <v>40.25</v>
      </c>
    </row>
    <row r="46" spans="3:11" ht="15.75" thickBot="1" x14ac:dyDescent="0.3">
      <c r="C46" s="2" t="s">
        <v>75</v>
      </c>
      <c r="D46" s="3">
        <v>1</v>
      </c>
      <c r="E46" s="3">
        <v>6.5</v>
      </c>
      <c r="F46" s="3" t="s">
        <v>7</v>
      </c>
      <c r="G46" s="10">
        <v>6.5</v>
      </c>
      <c r="H46" s="14">
        <f t="shared" si="4"/>
        <v>6.5</v>
      </c>
      <c r="I46" s="14">
        <f>G46</f>
        <v>6.5</v>
      </c>
    </row>
    <row r="47" spans="3:11" ht="15.75" thickBot="1" x14ac:dyDescent="0.3">
      <c r="C47" s="2" t="s">
        <v>76</v>
      </c>
      <c r="D47" s="3">
        <v>1</v>
      </c>
      <c r="E47" s="3">
        <v>4</v>
      </c>
      <c r="F47" s="3" t="s">
        <v>7</v>
      </c>
      <c r="G47" s="10">
        <v>4</v>
      </c>
      <c r="H47" s="14">
        <f t="shared" si="4"/>
        <v>4</v>
      </c>
      <c r="I47" s="14">
        <f>G47</f>
        <v>4</v>
      </c>
    </row>
    <row r="48" spans="3:11" ht="15.75" thickBot="1" x14ac:dyDescent="0.3">
      <c r="C48" s="2" t="s">
        <v>77</v>
      </c>
      <c r="D48" s="3"/>
      <c r="E48" s="3"/>
      <c r="F48" s="1"/>
      <c r="G48" s="10"/>
      <c r="H48" s="14"/>
      <c r="I48" s="14"/>
    </row>
    <row r="49" spans="3:10" x14ac:dyDescent="0.25">
      <c r="C49" s="47" t="s">
        <v>73</v>
      </c>
      <c r="D49" s="47">
        <v>1</v>
      </c>
      <c r="E49" s="47">
        <v>112.5</v>
      </c>
      <c r="F49" s="5" t="s">
        <v>74</v>
      </c>
      <c r="G49" s="50">
        <v>112.5</v>
      </c>
      <c r="H49" s="14">
        <f t="shared" si="4"/>
        <v>112.5</v>
      </c>
      <c r="I49" s="49">
        <f>G49</f>
        <v>112.5</v>
      </c>
    </row>
    <row r="50" spans="3:10" ht="15.75" thickBot="1" x14ac:dyDescent="0.3">
      <c r="C50" s="48"/>
      <c r="D50" s="48"/>
      <c r="E50" s="48"/>
      <c r="F50" s="6" t="s">
        <v>78</v>
      </c>
      <c r="G50" s="51"/>
      <c r="H50" s="14"/>
      <c r="I50" s="49"/>
    </row>
    <row r="51" spans="3:10" ht="15.75" thickBot="1" x14ac:dyDescent="0.3">
      <c r="C51" s="2" t="s">
        <v>75</v>
      </c>
      <c r="D51" s="3">
        <v>1</v>
      </c>
      <c r="E51" s="3">
        <v>5</v>
      </c>
      <c r="F51" s="3" t="s">
        <v>7</v>
      </c>
      <c r="G51" s="10">
        <v>5</v>
      </c>
      <c r="H51" s="14">
        <f t="shared" si="4"/>
        <v>5</v>
      </c>
      <c r="I51" s="14">
        <f>G51</f>
        <v>5</v>
      </c>
    </row>
    <row r="52" spans="3:10" ht="15.75" thickBot="1" x14ac:dyDescent="0.3">
      <c r="C52" s="2" t="s">
        <v>76</v>
      </c>
      <c r="D52" s="3">
        <v>1</v>
      </c>
      <c r="E52" s="3">
        <v>3.5</v>
      </c>
      <c r="F52" s="3" t="s">
        <v>7</v>
      </c>
      <c r="G52" s="10">
        <v>3.5</v>
      </c>
      <c r="H52" s="14">
        <f t="shared" si="4"/>
        <v>3.5</v>
      </c>
      <c r="I52" s="14">
        <v>3.5</v>
      </c>
    </row>
    <row r="53" spans="3:10" ht="15.75" thickBot="1" x14ac:dyDescent="0.3">
      <c r="C53" s="2" t="s">
        <v>79</v>
      </c>
      <c r="D53" s="3"/>
      <c r="E53" s="3"/>
      <c r="F53" s="1"/>
      <c r="G53" s="10"/>
      <c r="H53" s="14"/>
      <c r="I53" s="14"/>
    </row>
    <row r="54" spans="3:10" x14ac:dyDescent="0.25">
      <c r="C54" s="4" t="s">
        <v>73</v>
      </c>
      <c r="D54" s="4">
        <v>1</v>
      </c>
      <c r="E54" s="4">
        <v>217.25</v>
      </c>
      <c r="F54" s="5" t="s">
        <v>80</v>
      </c>
      <c r="G54" s="11">
        <v>217.25</v>
      </c>
      <c r="H54" s="38">
        <f t="shared" si="4"/>
        <v>217.25</v>
      </c>
      <c r="I54" s="13">
        <f>G54</f>
        <v>217.25</v>
      </c>
    </row>
    <row r="55" spans="3:10" ht="15.75" thickBot="1" x14ac:dyDescent="0.3">
      <c r="C55" s="2" t="s">
        <v>75</v>
      </c>
      <c r="D55" s="3">
        <v>1</v>
      </c>
      <c r="E55" s="3">
        <v>37.5</v>
      </c>
      <c r="F55" s="3" t="s">
        <v>7</v>
      </c>
      <c r="G55" s="10">
        <v>37.5</v>
      </c>
      <c r="H55" s="14">
        <f t="shared" si="4"/>
        <v>37.5</v>
      </c>
      <c r="I55" s="14">
        <f>G55</f>
        <v>37.5</v>
      </c>
    </row>
    <row r="56" spans="3:10" ht="15.75" thickBot="1" x14ac:dyDescent="0.3">
      <c r="C56" s="2" t="s">
        <v>76</v>
      </c>
      <c r="D56" s="3">
        <v>1</v>
      </c>
      <c r="E56" s="3">
        <v>11.5</v>
      </c>
      <c r="F56" s="3" t="s">
        <v>7</v>
      </c>
      <c r="G56" s="10">
        <v>11.5</v>
      </c>
      <c r="H56" s="14">
        <f t="shared" si="4"/>
        <v>11.5</v>
      </c>
      <c r="I56" s="14">
        <f>G56</f>
        <v>11.5</v>
      </c>
    </row>
    <row r="57" spans="3:10" ht="15.75" thickBot="1" x14ac:dyDescent="0.3">
      <c r="C57" s="2" t="s">
        <v>81</v>
      </c>
      <c r="D57" s="3"/>
      <c r="E57" s="3">
        <v>100</v>
      </c>
      <c r="F57" s="3" t="s">
        <v>82</v>
      </c>
      <c r="G57" s="10">
        <v>100</v>
      </c>
      <c r="H57" s="14"/>
      <c r="I57" s="14"/>
    </row>
    <row r="58" spans="3:10" ht="15.75" thickBot="1" x14ac:dyDescent="0.3">
      <c r="C58" s="2" t="s">
        <v>83</v>
      </c>
      <c r="D58" s="3"/>
      <c r="E58" s="3"/>
      <c r="F58" s="1"/>
      <c r="G58" s="10"/>
      <c r="H58" s="14"/>
      <c r="I58" s="14"/>
    </row>
    <row r="59" spans="3:10" ht="15.75" thickBot="1" x14ac:dyDescent="0.3">
      <c r="C59" s="2" t="s">
        <v>73</v>
      </c>
      <c r="D59" s="3">
        <v>1</v>
      </c>
      <c r="E59" s="3">
        <v>10</v>
      </c>
      <c r="F59" s="3" t="s">
        <v>84</v>
      </c>
      <c r="G59" s="10">
        <v>10</v>
      </c>
      <c r="H59" s="14">
        <f t="shared" si="4"/>
        <v>10</v>
      </c>
      <c r="I59" s="14">
        <f>G59</f>
        <v>10</v>
      </c>
    </row>
    <row r="60" spans="3:10" ht="15.75" thickBot="1" x14ac:dyDescent="0.3">
      <c r="C60" s="2" t="s">
        <v>76</v>
      </c>
      <c r="D60" s="3">
        <v>1</v>
      </c>
      <c r="E60" s="3">
        <v>1</v>
      </c>
      <c r="F60" s="3" t="s">
        <v>7</v>
      </c>
      <c r="G60" s="10">
        <v>1</v>
      </c>
      <c r="H60" s="14">
        <f t="shared" si="4"/>
        <v>1</v>
      </c>
      <c r="I60" s="14">
        <f>G60</f>
        <v>1</v>
      </c>
    </row>
    <row r="61" spans="3:10" ht="15.75" thickBot="1" x14ac:dyDescent="0.3">
      <c r="C61" s="2" t="s">
        <v>85</v>
      </c>
      <c r="D61" s="3"/>
      <c r="E61" s="3"/>
      <c r="F61" s="1"/>
      <c r="G61" s="10"/>
      <c r="H61" s="14"/>
      <c r="I61" s="14"/>
    </row>
    <row r="62" spans="3:10" ht="15.75" thickBot="1" x14ac:dyDescent="0.3">
      <c r="C62" s="2" t="s">
        <v>75</v>
      </c>
      <c r="D62" s="3">
        <v>1</v>
      </c>
      <c r="E62" s="3" t="s">
        <v>86</v>
      </c>
      <c r="F62" s="3" t="s">
        <v>7</v>
      </c>
      <c r="G62" s="10">
        <v>6</v>
      </c>
      <c r="H62" s="14">
        <f t="shared" si="4"/>
        <v>6</v>
      </c>
      <c r="I62" s="14">
        <f>G62</f>
        <v>6</v>
      </c>
      <c r="J62" s="45" t="s">
        <v>190</v>
      </c>
    </row>
    <row r="63" spans="3:10" ht="15.75" thickBot="1" x14ac:dyDescent="0.3">
      <c r="C63" s="2" t="s">
        <v>76</v>
      </c>
      <c r="D63" s="3">
        <v>1</v>
      </c>
      <c r="E63" s="3" t="s">
        <v>41</v>
      </c>
      <c r="F63" s="3" t="s">
        <v>7</v>
      </c>
      <c r="G63" s="10">
        <v>2.5</v>
      </c>
      <c r="H63" s="14">
        <f t="shared" si="4"/>
        <v>2.5</v>
      </c>
      <c r="I63" s="14">
        <f t="shared" ref="I63:I68" si="5">G63</f>
        <v>2.5</v>
      </c>
      <c r="J63" s="45"/>
    </row>
    <row r="64" spans="3:10" ht="15.75" thickBot="1" x14ac:dyDescent="0.3">
      <c r="C64" s="2" t="s">
        <v>87</v>
      </c>
      <c r="D64" s="3"/>
      <c r="E64" s="3" t="s">
        <v>88</v>
      </c>
      <c r="F64" s="3" t="s">
        <v>7</v>
      </c>
      <c r="G64" s="10">
        <v>2.64</v>
      </c>
      <c r="H64" s="14">
        <f>G64</f>
        <v>2.64</v>
      </c>
      <c r="I64" s="14">
        <f t="shared" si="5"/>
        <v>2.64</v>
      </c>
      <c r="J64" s="45"/>
    </row>
    <row r="65" spans="3:10" ht="15.75" thickBot="1" x14ac:dyDescent="0.3">
      <c r="C65" s="2" t="s">
        <v>89</v>
      </c>
      <c r="D65" s="3"/>
      <c r="E65" s="3" t="s">
        <v>90</v>
      </c>
      <c r="F65" s="3" t="s">
        <v>7</v>
      </c>
      <c r="G65" s="10">
        <v>3.08</v>
      </c>
      <c r="H65" s="14">
        <f t="shared" ref="H65:H68" si="6">G65</f>
        <v>3.08</v>
      </c>
      <c r="I65" s="14">
        <f t="shared" si="5"/>
        <v>3.08</v>
      </c>
      <c r="J65" s="45"/>
    </row>
    <row r="66" spans="3:10" ht="15.75" thickBot="1" x14ac:dyDescent="0.3">
      <c r="C66" s="2" t="s">
        <v>91</v>
      </c>
      <c r="D66" s="3"/>
      <c r="E66" s="3" t="s">
        <v>92</v>
      </c>
      <c r="F66" s="3" t="s">
        <v>7</v>
      </c>
      <c r="G66" s="10">
        <v>7.71</v>
      </c>
      <c r="H66" s="14">
        <f t="shared" si="6"/>
        <v>7.71</v>
      </c>
      <c r="I66" s="14">
        <f t="shared" si="5"/>
        <v>7.71</v>
      </c>
      <c r="J66" s="45"/>
    </row>
    <row r="67" spans="3:10" ht="15.75" thickBot="1" x14ac:dyDescent="0.3">
      <c r="C67" s="2" t="s">
        <v>93</v>
      </c>
      <c r="D67" s="3"/>
      <c r="E67" s="3" t="s">
        <v>94</v>
      </c>
      <c r="F67" s="3" t="s">
        <v>7</v>
      </c>
      <c r="G67" s="10">
        <v>6.65</v>
      </c>
      <c r="H67" s="14">
        <f t="shared" si="6"/>
        <v>6.65</v>
      </c>
      <c r="I67" s="14">
        <f t="shared" si="5"/>
        <v>6.65</v>
      </c>
      <c r="J67" s="45"/>
    </row>
    <row r="68" spans="3:10" ht="15.75" thickBot="1" x14ac:dyDescent="0.3">
      <c r="C68" s="2" t="s">
        <v>95</v>
      </c>
      <c r="D68" s="3"/>
      <c r="E68" s="3" t="s">
        <v>96</v>
      </c>
      <c r="F68" s="3" t="s">
        <v>7</v>
      </c>
      <c r="G68" s="10">
        <v>7.39</v>
      </c>
      <c r="H68" s="14">
        <f t="shared" si="6"/>
        <v>7.39</v>
      </c>
      <c r="I68" s="14">
        <f t="shared" si="5"/>
        <v>7.39</v>
      </c>
      <c r="J68" s="45"/>
    </row>
    <row r="69" spans="3:10" ht="15.75" thickBot="1" x14ac:dyDescent="0.3">
      <c r="C69" s="8" t="s">
        <v>20</v>
      </c>
      <c r="D69" s="3"/>
      <c r="E69" s="3" t="s">
        <v>97</v>
      </c>
      <c r="F69" s="3"/>
      <c r="G69" s="39">
        <f>SUM(G45:G68)</f>
        <v>584.97</v>
      </c>
      <c r="H69" s="41"/>
      <c r="I69" s="40">
        <f>SUM(I45:I68)</f>
        <v>484.96999999999991</v>
      </c>
    </row>
    <row r="70" spans="3:10" ht="15.75" thickBot="1" x14ac:dyDescent="0.3">
      <c r="C70" s="8" t="s">
        <v>98</v>
      </c>
      <c r="D70" s="3"/>
      <c r="E70" s="3"/>
      <c r="F70" s="1"/>
      <c r="G70" s="10"/>
      <c r="H70" s="14"/>
      <c r="I70" s="14"/>
    </row>
    <row r="71" spans="3:10" ht="15.75" thickBot="1" x14ac:dyDescent="0.3">
      <c r="C71" s="2" t="s">
        <v>99</v>
      </c>
      <c r="D71" s="3">
        <v>2</v>
      </c>
      <c r="E71" s="3" t="s">
        <v>100</v>
      </c>
      <c r="F71" s="3" t="s">
        <v>101</v>
      </c>
      <c r="G71" s="10">
        <v>30</v>
      </c>
      <c r="H71" s="14">
        <f t="shared" ref="H71:H72" si="7">G71/D71</f>
        <v>15</v>
      </c>
      <c r="I71" s="14">
        <f t="shared" ref="I71:I89" si="8">G71</f>
        <v>30</v>
      </c>
      <c r="J71" s="45" t="s">
        <v>184</v>
      </c>
    </row>
    <row r="72" spans="3:10" ht="15.75" thickBot="1" x14ac:dyDescent="0.3">
      <c r="C72" s="2" t="s">
        <v>102</v>
      </c>
      <c r="D72" s="3">
        <v>1</v>
      </c>
      <c r="E72" s="3" t="s">
        <v>103</v>
      </c>
      <c r="F72" s="3" t="s">
        <v>101</v>
      </c>
      <c r="G72" s="10">
        <v>2.7</v>
      </c>
      <c r="H72" s="14">
        <f t="shared" si="7"/>
        <v>2.7</v>
      </c>
      <c r="I72" s="14">
        <f t="shared" si="8"/>
        <v>2.7</v>
      </c>
      <c r="J72" s="45"/>
    </row>
    <row r="73" spans="3:10" ht="30.75" thickBot="1" x14ac:dyDescent="0.3">
      <c r="C73" s="2" t="s">
        <v>104</v>
      </c>
      <c r="D73" s="6" t="s">
        <v>105</v>
      </c>
      <c r="E73" s="3" t="s">
        <v>106</v>
      </c>
      <c r="F73" s="3" t="s">
        <v>101</v>
      </c>
      <c r="G73" s="10">
        <v>10.58</v>
      </c>
      <c r="H73" s="14">
        <f t="shared" ref="H73:H76" si="9">G73</f>
        <v>10.58</v>
      </c>
      <c r="I73" s="14">
        <f t="shared" si="8"/>
        <v>10.58</v>
      </c>
      <c r="J73" s="45"/>
    </row>
    <row r="74" spans="3:10" ht="30.75" thickBot="1" x14ac:dyDescent="0.3">
      <c r="C74" s="2" t="s">
        <v>107</v>
      </c>
      <c r="D74" s="6" t="s">
        <v>105</v>
      </c>
      <c r="E74" s="3" t="s">
        <v>108</v>
      </c>
      <c r="F74" s="3" t="s">
        <v>101</v>
      </c>
      <c r="G74" s="10">
        <v>5.7</v>
      </c>
      <c r="H74" s="14">
        <f t="shared" si="9"/>
        <v>5.7</v>
      </c>
      <c r="I74" s="14">
        <f t="shared" si="8"/>
        <v>5.7</v>
      </c>
      <c r="J74" s="45"/>
    </row>
    <row r="75" spans="3:10" ht="30.75" thickBot="1" x14ac:dyDescent="0.3">
      <c r="C75" s="2" t="s">
        <v>109</v>
      </c>
      <c r="D75" s="6" t="s">
        <v>105</v>
      </c>
      <c r="E75" s="3" t="s">
        <v>110</v>
      </c>
      <c r="F75" s="3" t="s">
        <v>101</v>
      </c>
      <c r="G75" s="10">
        <v>6.3</v>
      </c>
      <c r="H75" s="14">
        <f t="shared" si="9"/>
        <v>6.3</v>
      </c>
      <c r="I75" s="14">
        <f t="shared" si="8"/>
        <v>6.3</v>
      </c>
      <c r="J75" s="45"/>
    </row>
    <row r="76" spans="3:10" ht="30.75" thickBot="1" x14ac:dyDescent="0.3">
      <c r="C76" s="2" t="s">
        <v>111</v>
      </c>
      <c r="D76" s="6" t="s">
        <v>105</v>
      </c>
      <c r="E76" s="3" t="s">
        <v>112</v>
      </c>
      <c r="F76" s="3" t="s">
        <v>101</v>
      </c>
      <c r="G76" s="10">
        <v>3.96</v>
      </c>
      <c r="H76" s="14">
        <f t="shared" si="9"/>
        <v>3.96</v>
      </c>
      <c r="I76" s="14">
        <f t="shared" si="8"/>
        <v>3.96</v>
      </c>
      <c r="J76" s="45"/>
    </row>
    <row r="77" spans="3:10" ht="30.75" thickBot="1" x14ac:dyDescent="0.3">
      <c r="C77" s="2" t="s">
        <v>113</v>
      </c>
      <c r="D77" s="6" t="s">
        <v>105</v>
      </c>
      <c r="E77" s="3" t="s">
        <v>6</v>
      </c>
      <c r="F77" s="1"/>
      <c r="G77" s="10" t="s">
        <v>180</v>
      </c>
      <c r="H77" s="14"/>
      <c r="I77" s="14"/>
      <c r="J77" s="45"/>
    </row>
    <row r="78" spans="3:10" ht="15.75" thickBot="1" x14ac:dyDescent="0.3">
      <c r="C78" s="2" t="s">
        <v>114</v>
      </c>
      <c r="D78" s="6">
        <v>1</v>
      </c>
      <c r="E78" s="3" t="s">
        <v>18</v>
      </c>
      <c r="F78" s="3" t="s">
        <v>101</v>
      </c>
      <c r="G78" s="10">
        <v>15</v>
      </c>
      <c r="H78" s="14">
        <f>G78/D78</f>
        <v>15</v>
      </c>
      <c r="I78" s="14">
        <f t="shared" si="8"/>
        <v>15</v>
      </c>
      <c r="J78" s="45"/>
    </row>
    <row r="79" spans="3:10" ht="15.75" thickBot="1" x14ac:dyDescent="0.3">
      <c r="C79" s="2" t="s">
        <v>115</v>
      </c>
      <c r="D79" s="6">
        <v>1</v>
      </c>
      <c r="E79" s="3" t="s">
        <v>116</v>
      </c>
      <c r="F79" s="3" t="s">
        <v>101</v>
      </c>
      <c r="G79" s="10">
        <v>25</v>
      </c>
      <c r="H79" s="14">
        <f t="shared" ref="H79:H89" si="10">G79/D79</f>
        <v>25</v>
      </c>
      <c r="I79" s="14">
        <f t="shared" si="8"/>
        <v>25</v>
      </c>
      <c r="J79" s="45"/>
    </row>
    <row r="80" spans="3:10" ht="15.75" thickBot="1" x14ac:dyDescent="0.3">
      <c r="C80" s="2" t="s">
        <v>117</v>
      </c>
      <c r="D80" s="6">
        <v>1</v>
      </c>
      <c r="E80" s="3" t="s">
        <v>118</v>
      </c>
      <c r="F80" s="3" t="s">
        <v>7</v>
      </c>
      <c r="G80" s="10">
        <v>0.72</v>
      </c>
      <c r="H80" s="14">
        <f t="shared" si="10"/>
        <v>0.72</v>
      </c>
      <c r="I80" s="14">
        <f t="shared" si="8"/>
        <v>0.72</v>
      </c>
      <c r="J80" s="45"/>
    </row>
    <row r="81" spans="3:10" ht="15.75" thickBot="1" x14ac:dyDescent="0.3">
      <c r="C81" s="2" t="s">
        <v>119</v>
      </c>
      <c r="D81" s="3">
        <v>1</v>
      </c>
      <c r="E81" s="3" t="s">
        <v>120</v>
      </c>
      <c r="F81" s="3" t="s">
        <v>7</v>
      </c>
      <c r="G81" s="10">
        <v>0.05</v>
      </c>
      <c r="H81" s="14">
        <f t="shared" si="10"/>
        <v>0.05</v>
      </c>
      <c r="I81" s="14">
        <f t="shared" si="8"/>
        <v>0.05</v>
      </c>
      <c r="J81" s="45"/>
    </row>
    <row r="82" spans="3:10" ht="15.75" thickBot="1" x14ac:dyDescent="0.3">
      <c r="C82" s="2" t="s">
        <v>121</v>
      </c>
      <c r="D82" s="3">
        <v>1</v>
      </c>
      <c r="E82" s="3" t="s">
        <v>122</v>
      </c>
      <c r="F82" s="3" t="s">
        <v>7</v>
      </c>
      <c r="G82" s="10">
        <v>0.25</v>
      </c>
      <c r="H82" s="14">
        <f t="shared" si="10"/>
        <v>0.25</v>
      </c>
      <c r="I82" s="14">
        <f t="shared" si="8"/>
        <v>0.25</v>
      </c>
      <c r="J82" s="45"/>
    </row>
    <row r="83" spans="3:10" ht="15.75" thickBot="1" x14ac:dyDescent="0.3">
      <c r="C83" s="2" t="s">
        <v>123</v>
      </c>
      <c r="D83" s="3">
        <v>50</v>
      </c>
      <c r="E83" s="3" t="s">
        <v>124</v>
      </c>
      <c r="F83" s="3" t="s">
        <v>7</v>
      </c>
      <c r="G83" s="10">
        <v>1</v>
      </c>
      <c r="H83" s="14">
        <f t="shared" si="10"/>
        <v>0.02</v>
      </c>
      <c r="I83" s="14">
        <f t="shared" si="8"/>
        <v>1</v>
      </c>
      <c r="J83" s="45"/>
    </row>
    <row r="84" spans="3:10" ht="15.75" thickBot="1" x14ac:dyDescent="0.3">
      <c r="C84" s="2" t="s">
        <v>125</v>
      </c>
      <c r="D84" s="3">
        <v>233</v>
      </c>
      <c r="E84" s="3" t="s">
        <v>126</v>
      </c>
      <c r="F84" s="3" t="s">
        <v>7</v>
      </c>
      <c r="G84" s="10">
        <v>1.74</v>
      </c>
      <c r="H84" s="14">
        <f t="shared" si="10"/>
        <v>7.4678111587982831E-3</v>
      </c>
      <c r="I84" s="14">
        <f t="shared" si="8"/>
        <v>1.74</v>
      </c>
      <c r="J84" s="45"/>
    </row>
    <row r="85" spans="3:10" ht="15.75" thickBot="1" x14ac:dyDescent="0.3">
      <c r="C85" s="2" t="s">
        <v>127</v>
      </c>
      <c r="D85" s="3">
        <v>2000</v>
      </c>
      <c r="E85" s="3" t="s">
        <v>128</v>
      </c>
      <c r="F85" s="3" t="s">
        <v>7</v>
      </c>
      <c r="G85" s="10">
        <v>17.579999999999998</v>
      </c>
      <c r="H85" s="14">
        <f t="shared" si="10"/>
        <v>8.7899999999999992E-3</v>
      </c>
      <c r="I85" s="14">
        <f t="shared" si="8"/>
        <v>17.579999999999998</v>
      </c>
      <c r="J85" s="45"/>
    </row>
    <row r="86" spans="3:10" ht="15.75" thickBot="1" x14ac:dyDescent="0.3">
      <c r="C86" s="2" t="s">
        <v>129</v>
      </c>
      <c r="D86" s="3">
        <v>52</v>
      </c>
      <c r="E86" s="3" t="s">
        <v>130</v>
      </c>
      <c r="F86" s="3" t="s">
        <v>7</v>
      </c>
      <c r="G86" s="10">
        <v>15.6</v>
      </c>
      <c r="H86" s="14">
        <f t="shared" si="10"/>
        <v>0.3</v>
      </c>
      <c r="I86" s="14">
        <f t="shared" si="8"/>
        <v>15.6</v>
      </c>
      <c r="J86" s="45"/>
    </row>
    <row r="87" spans="3:10" ht="15.75" thickBot="1" x14ac:dyDescent="0.3">
      <c r="C87" s="2" t="s">
        <v>131</v>
      </c>
      <c r="D87" s="3">
        <v>3</v>
      </c>
      <c r="E87" s="3" t="s">
        <v>132</v>
      </c>
      <c r="F87" s="3" t="s">
        <v>7</v>
      </c>
      <c r="G87" s="10">
        <v>0.75</v>
      </c>
      <c r="H87" s="14">
        <f t="shared" si="10"/>
        <v>0.25</v>
      </c>
      <c r="I87" s="14">
        <f t="shared" si="8"/>
        <v>0.75</v>
      </c>
      <c r="J87" s="45"/>
    </row>
    <row r="88" spans="3:10" ht="15.75" thickBot="1" x14ac:dyDescent="0.3">
      <c r="C88" s="2" t="s">
        <v>133</v>
      </c>
      <c r="D88" s="3">
        <v>2</v>
      </c>
      <c r="E88" s="3" t="s">
        <v>134</v>
      </c>
      <c r="F88" s="3" t="s">
        <v>7</v>
      </c>
      <c r="G88" s="10">
        <v>0.3</v>
      </c>
      <c r="H88" s="14">
        <f t="shared" si="10"/>
        <v>0.15</v>
      </c>
      <c r="I88" s="14">
        <f t="shared" si="8"/>
        <v>0.3</v>
      </c>
      <c r="J88" s="45"/>
    </row>
    <row r="89" spans="3:10" ht="15.75" thickBot="1" x14ac:dyDescent="0.3">
      <c r="C89" s="2" t="s">
        <v>135</v>
      </c>
      <c r="D89" s="3">
        <v>2</v>
      </c>
      <c r="E89" s="3" t="s">
        <v>134</v>
      </c>
      <c r="F89" s="3" t="s">
        <v>7</v>
      </c>
      <c r="G89" s="10">
        <v>0.3</v>
      </c>
      <c r="H89" s="14">
        <f t="shared" si="10"/>
        <v>0.15</v>
      </c>
      <c r="I89" s="14">
        <f t="shared" si="8"/>
        <v>0.3</v>
      </c>
      <c r="J89" s="45"/>
    </row>
    <row r="90" spans="3:10" ht="15.75" thickBot="1" x14ac:dyDescent="0.3">
      <c r="C90" s="2" t="s">
        <v>136</v>
      </c>
      <c r="D90" s="3">
        <v>1</v>
      </c>
      <c r="E90" s="3" t="s">
        <v>6</v>
      </c>
      <c r="F90" s="1"/>
      <c r="G90" s="10" t="s">
        <v>180</v>
      </c>
      <c r="H90" s="14"/>
      <c r="I90" s="14"/>
    </row>
    <row r="91" spans="3:10" ht="15.75" thickBot="1" x14ac:dyDescent="0.3">
      <c r="C91" s="8" t="s">
        <v>20</v>
      </c>
      <c r="D91" s="3"/>
      <c r="E91" s="3" t="s">
        <v>137</v>
      </c>
      <c r="F91" s="3"/>
      <c r="G91" s="39">
        <f>SUM(G71:G90)</f>
        <v>137.53000000000003</v>
      </c>
      <c r="H91" s="41"/>
      <c r="I91" s="40">
        <f>SUM(I71:I90)</f>
        <v>137.53000000000003</v>
      </c>
    </row>
    <row r="92" spans="3:10" ht="15.75" thickBot="1" x14ac:dyDescent="0.3">
      <c r="C92" s="8" t="s">
        <v>138</v>
      </c>
      <c r="D92" s="3"/>
      <c r="E92" s="3"/>
      <c r="F92" s="1"/>
      <c r="G92" s="10"/>
      <c r="H92" s="14"/>
      <c r="I92" s="14"/>
    </row>
    <row r="93" spans="3:10" ht="15.75" thickBot="1" x14ac:dyDescent="0.3">
      <c r="C93" s="8" t="s">
        <v>139</v>
      </c>
      <c r="D93" s="3"/>
      <c r="E93" s="3"/>
      <c r="F93" s="1"/>
      <c r="G93" s="10"/>
      <c r="H93" s="14"/>
      <c r="I93" s="14"/>
    </row>
    <row r="94" spans="3:10" ht="15.75" thickBot="1" x14ac:dyDescent="0.3">
      <c r="C94" s="2" t="s">
        <v>140</v>
      </c>
      <c r="D94" s="3"/>
      <c r="E94" s="3" t="s">
        <v>141</v>
      </c>
      <c r="F94" s="3" t="s">
        <v>7</v>
      </c>
      <c r="G94" s="10">
        <v>47.53</v>
      </c>
      <c r="I94" s="14">
        <f>G94</f>
        <v>47.53</v>
      </c>
      <c r="J94" s="46" t="s">
        <v>191</v>
      </c>
    </row>
    <row r="95" spans="3:10" ht="15.75" thickBot="1" x14ac:dyDescent="0.3">
      <c r="C95" s="2" t="s">
        <v>140</v>
      </c>
      <c r="D95" s="3"/>
      <c r="E95" s="3" t="s">
        <v>142</v>
      </c>
      <c r="F95" s="3" t="s">
        <v>7</v>
      </c>
      <c r="G95" s="10">
        <v>17.73</v>
      </c>
      <c r="I95" s="14">
        <f>G95</f>
        <v>17.73</v>
      </c>
      <c r="J95" s="46"/>
    </row>
    <row r="96" spans="3:10" ht="15.75" thickBot="1" x14ac:dyDescent="0.3">
      <c r="C96" s="2" t="s">
        <v>143</v>
      </c>
      <c r="D96" s="3">
        <v>1</v>
      </c>
      <c r="E96" s="3" t="s">
        <v>31</v>
      </c>
      <c r="F96" s="3" t="s">
        <v>7</v>
      </c>
      <c r="G96" s="10">
        <v>4</v>
      </c>
      <c r="I96" s="14">
        <f>G96/D96</f>
        <v>4</v>
      </c>
      <c r="J96" s="45" t="s">
        <v>192</v>
      </c>
    </row>
    <row r="97" spans="3:11" ht="24" customHeight="1" thickBot="1" x14ac:dyDescent="0.3">
      <c r="C97" s="2" t="s">
        <v>143</v>
      </c>
      <c r="D97" s="3">
        <v>1</v>
      </c>
      <c r="E97" s="3" t="s">
        <v>31</v>
      </c>
      <c r="F97" s="3" t="s">
        <v>7</v>
      </c>
      <c r="G97" s="10">
        <v>4</v>
      </c>
      <c r="I97" s="14">
        <f>G97/D97</f>
        <v>4</v>
      </c>
      <c r="J97" s="45"/>
    </row>
    <row r="98" spans="3:11" ht="15.75" thickBot="1" x14ac:dyDescent="0.3">
      <c r="C98" s="2" t="s">
        <v>144</v>
      </c>
      <c r="D98" s="3">
        <v>1</v>
      </c>
      <c r="E98" s="3" t="s">
        <v>145</v>
      </c>
      <c r="F98" s="3" t="s">
        <v>7</v>
      </c>
      <c r="G98" s="10">
        <v>1.9</v>
      </c>
      <c r="I98" s="14">
        <f>G98/D98</f>
        <v>1.9</v>
      </c>
      <c r="J98" s="45" t="s">
        <v>184</v>
      </c>
    </row>
    <row r="99" spans="3:11" ht="15.75" thickBot="1" x14ac:dyDescent="0.3">
      <c r="C99" s="2" t="s">
        <v>146</v>
      </c>
      <c r="D99" s="3">
        <v>1</v>
      </c>
      <c r="E99" s="3" t="s">
        <v>147</v>
      </c>
      <c r="F99" s="3" t="s">
        <v>7</v>
      </c>
      <c r="G99" s="10">
        <v>0.65</v>
      </c>
      <c r="I99" s="14">
        <f>G99/D99</f>
        <v>0.65</v>
      </c>
      <c r="J99" s="45"/>
    </row>
    <row r="100" spans="3:11" ht="15.75" thickBot="1" x14ac:dyDescent="0.3">
      <c r="C100" s="2" t="s">
        <v>146</v>
      </c>
      <c r="D100" s="3"/>
      <c r="E100" s="3" t="s">
        <v>147</v>
      </c>
      <c r="F100" s="3" t="s">
        <v>7</v>
      </c>
      <c r="G100" s="10">
        <v>0.65</v>
      </c>
      <c r="I100" s="14">
        <f>G100</f>
        <v>0.65</v>
      </c>
      <c r="J100" s="45"/>
    </row>
    <row r="101" spans="3:11" ht="15.75" thickBot="1" x14ac:dyDescent="0.3">
      <c r="C101" s="2" t="s">
        <v>148</v>
      </c>
      <c r="D101" s="3">
        <v>1</v>
      </c>
      <c r="E101" s="3" t="s">
        <v>149</v>
      </c>
      <c r="F101" s="3" t="s">
        <v>7</v>
      </c>
      <c r="G101" s="10">
        <v>0.13</v>
      </c>
      <c r="I101" s="14">
        <f t="shared" ref="I101:I110" si="11">G101/D101</f>
        <v>0.13</v>
      </c>
      <c r="J101" s="45"/>
    </row>
    <row r="102" spans="3:11" ht="15.75" thickBot="1" x14ac:dyDescent="0.3">
      <c r="C102" s="2" t="s">
        <v>150</v>
      </c>
      <c r="D102" s="3">
        <v>1</v>
      </c>
      <c r="E102" s="3" t="s">
        <v>134</v>
      </c>
      <c r="F102" s="3" t="s">
        <v>7</v>
      </c>
      <c r="G102" s="10">
        <v>0.3</v>
      </c>
      <c r="I102" s="14">
        <f t="shared" si="11"/>
        <v>0.3</v>
      </c>
      <c r="J102" s="45"/>
    </row>
    <row r="103" spans="3:11" ht="15.75" thickBot="1" x14ac:dyDescent="0.3">
      <c r="C103" s="2" t="s">
        <v>150</v>
      </c>
      <c r="D103" s="3">
        <v>1</v>
      </c>
      <c r="E103" s="3" t="s">
        <v>134</v>
      </c>
      <c r="F103" s="3" t="s">
        <v>7</v>
      </c>
      <c r="G103" s="10">
        <v>0.3</v>
      </c>
      <c r="I103" s="14">
        <f t="shared" si="11"/>
        <v>0.3</v>
      </c>
      <c r="J103" s="45"/>
    </row>
    <row r="104" spans="3:11" ht="15.75" thickBot="1" x14ac:dyDescent="0.3">
      <c r="C104" s="2" t="s">
        <v>151</v>
      </c>
      <c r="D104" s="3">
        <v>5</v>
      </c>
      <c r="E104" s="3" t="s">
        <v>31</v>
      </c>
      <c r="F104" s="3" t="s">
        <v>7</v>
      </c>
      <c r="G104" s="10">
        <v>4</v>
      </c>
      <c r="I104" s="14">
        <f t="shared" si="11"/>
        <v>0.8</v>
      </c>
      <c r="J104" s="45"/>
    </row>
    <row r="105" spans="3:11" ht="15.75" thickBot="1" x14ac:dyDescent="0.3">
      <c r="C105" s="2" t="s">
        <v>151</v>
      </c>
      <c r="D105" s="3">
        <v>1</v>
      </c>
      <c r="E105" s="3" t="s">
        <v>152</v>
      </c>
      <c r="F105" s="3" t="s">
        <v>7</v>
      </c>
      <c r="G105" s="10">
        <v>0.8</v>
      </c>
      <c r="I105" s="14">
        <f t="shared" si="11"/>
        <v>0.8</v>
      </c>
      <c r="J105" s="45"/>
    </row>
    <row r="106" spans="3:11" ht="15.75" thickBot="1" x14ac:dyDescent="0.3">
      <c r="C106" s="2" t="s">
        <v>153</v>
      </c>
      <c r="D106" s="3">
        <v>5</v>
      </c>
      <c r="E106" s="3" t="s">
        <v>132</v>
      </c>
      <c r="F106" s="3" t="s">
        <v>7</v>
      </c>
      <c r="G106" s="10">
        <v>0.75</v>
      </c>
      <c r="I106" s="14">
        <f t="shared" si="11"/>
        <v>0.15</v>
      </c>
      <c r="J106" s="45"/>
    </row>
    <row r="107" spans="3:11" ht="15.75" thickBot="1" x14ac:dyDescent="0.3">
      <c r="C107" s="2" t="s">
        <v>153</v>
      </c>
      <c r="D107" s="3">
        <v>5</v>
      </c>
      <c r="E107" s="3" t="s">
        <v>154</v>
      </c>
      <c r="F107" s="3" t="s">
        <v>7</v>
      </c>
      <c r="G107" s="10">
        <v>0.15</v>
      </c>
      <c r="I107" s="14">
        <f t="shared" si="11"/>
        <v>0.03</v>
      </c>
      <c r="J107" s="45"/>
    </row>
    <row r="108" spans="3:11" ht="15.75" thickBot="1" x14ac:dyDescent="0.3">
      <c r="C108" s="2" t="s">
        <v>155</v>
      </c>
      <c r="D108" s="3">
        <v>1</v>
      </c>
      <c r="E108" s="3" t="s">
        <v>154</v>
      </c>
      <c r="F108" s="3" t="s">
        <v>7</v>
      </c>
      <c r="G108" s="10">
        <v>0.15</v>
      </c>
      <c r="I108" s="14">
        <f t="shared" si="11"/>
        <v>0.15</v>
      </c>
      <c r="J108" s="46" t="s">
        <v>188</v>
      </c>
      <c r="K108" t="s">
        <v>187</v>
      </c>
    </row>
    <row r="109" spans="3:11" ht="15.75" thickBot="1" x14ac:dyDescent="0.3">
      <c r="C109" s="2" t="s">
        <v>155</v>
      </c>
      <c r="D109" s="3">
        <v>1</v>
      </c>
      <c r="E109" s="3" t="s">
        <v>154</v>
      </c>
      <c r="F109" s="3" t="s">
        <v>7</v>
      </c>
      <c r="G109" s="10">
        <v>0.15</v>
      </c>
      <c r="I109" s="14">
        <f t="shared" si="11"/>
        <v>0.15</v>
      </c>
      <c r="J109" s="46"/>
      <c r="K109" t="s">
        <v>187</v>
      </c>
    </row>
    <row r="110" spans="3:11" ht="15.75" thickBot="1" x14ac:dyDescent="0.3">
      <c r="C110" s="2" t="s">
        <v>156</v>
      </c>
      <c r="D110" s="3">
        <v>1</v>
      </c>
      <c r="E110" s="3" t="s">
        <v>157</v>
      </c>
      <c r="F110" s="3" t="s">
        <v>7</v>
      </c>
      <c r="G110" s="10">
        <v>4.5</v>
      </c>
      <c r="I110" s="14">
        <f t="shared" si="11"/>
        <v>4.5</v>
      </c>
      <c r="J110" s="28" t="s">
        <v>186</v>
      </c>
      <c r="K110" t="s">
        <v>185</v>
      </c>
    </row>
    <row r="111" spans="3:11" ht="15.75" thickBot="1" x14ac:dyDescent="0.3">
      <c r="C111" s="8" t="s">
        <v>158</v>
      </c>
      <c r="D111" s="3"/>
      <c r="E111" s="3"/>
      <c r="F111" s="1"/>
      <c r="G111" s="10"/>
      <c r="I111" s="14"/>
    </row>
    <row r="112" spans="3:11" ht="15.75" thickBot="1" x14ac:dyDescent="0.3">
      <c r="C112" s="2" t="s">
        <v>159</v>
      </c>
      <c r="D112" s="3">
        <v>84</v>
      </c>
      <c r="E112" s="3" t="s">
        <v>160</v>
      </c>
      <c r="F112" s="3" t="s">
        <v>161</v>
      </c>
      <c r="G112" s="10">
        <v>58.8</v>
      </c>
      <c r="I112" s="14">
        <f t="shared" ref="I112:I120" si="12">G112/D112</f>
        <v>0.7</v>
      </c>
      <c r="J112" s="45" t="s">
        <v>184</v>
      </c>
    </row>
    <row r="113" spans="3:10" ht="15.75" thickBot="1" x14ac:dyDescent="0.3">
      <c r="C113" s="2" t="s">
        <v>159</v>
      </c>
      <c r="D113" s="3">
        <v>30</v>
      </c>
      <c r="E113" s="3" t="s">
        <v>67</v>
      </c>
      <c r="F113" s="3" t="s">
        <v>161</v>
      </c>
      <c r="G113" s="10">
        <v>21</v>
      </c>
      <c r="I113" s="14">
        <f t="shared" si="12"/>
        <v>0.7</v>
      </c>
      <c r="J113" s="45"/>
    </row>
    <row r="114" spans="3:10" ht="15.75" thickBot="1" x14ac:dyDescent="0.3">
      <c r="C114" s="2" t="s">
        <v>162</v>
      </c>
      <c r="D114" s="3">
        <v>1</v>
      </c>
      <c r="E114" s="3" t="s">
        <v>27</v>
      </c>
      <c r="F114" s="3" t="s">
        <v>161</v>
      </c>
      <c r="G114" s="10">
        <v>0.6</v>
      </c>
      <c r="I114" s="14">
        <f t="shared" si="12"/>
        <v>0.6</v>
      </c>
      <c r="J114" s="45"/>
    </row>
    <row r="115" spans="3:10" ht="15.75" thickBot="1" x14ac:dyDescent="0.3">
      <c r="C115" s="2" t="s">
        <v>163</v>
      </c>
      <c r="D115" s="3">
        <v>30</v>
      </c>
      <c r="E115" s="3" t="s">
        <v>164</v>
      </c>
      <c r="F115" s="3" t="s">
        <v>161</v>
      </c>
      <c r="G115" s="10">
        <v>3.6</v>
      </c>
      <c r="I115" s="14">
        <f t="shared" si="12"/>
        <v>0.12000000000000001</v>
      </c>
      <c r="J115" s="45"/>
    </row>
    <row r="116" spans="3:10" ht="15.75" thickBot="1" x14ac:dyDescent="0.3">
      <c r="C116" s="2" t="s">
        <v>165</v>
      </c>
      <c r="D116" s="3">
        <v>6</v>
      </c>
      <c r="E116" s="3" t="s">
        <v>166</v>
      </c>
      <c r="F116" s="3" t="s">
        <v>7</v>
      </c>
      <c r="G116" s="10">
        <v>2.1</v>
      </c>
      <c r="I116" s="14">
        <f t="shared" si="12"/>
        <v>0.35000000000000003</v>
      </c>
      <c r="J116" s="45"/>
    </row>
    <row r="117" spans="3:10" ht="15.75" thickBot="1" x14ac:dyDescent="0.3">
      <c r="C117" s="2" t="s">
        <v>167</v>
      </c>
      <c r="D117" s="3">
        <v>2</v>
      </c>
      <c r="E117" s="3" t="s">
        <v>157</v>
      </c>
      <c r="F117" s="3" t="s">
        <v>7</v>
      </c>
      <c r="G117" s="10">
        <v>4.5</v>
      </c>
      <c r="I117" s="14">
        <f t="shared" si="12"/>
        <v>2.25</v>
      </c>
      <c r="J117" s="45"/>
    </row>
    <row r="118" spans="3:10" ht="15.75" thickBot="1" x14ac:dyDescent="0.3">
      <c r="C118" s="2" t="s">
        <v>168</v>
      </c>
      <c r="D118" s="3">
        <v>1</v>
      </c>
      <c r="E118" s="3" t="s">
        <v>86</v>
      </c>
      <c r="F118" s="3" t="s">
        <v>7</v>
      </c>
      <c r="G118" s="10">
        <v>6</v>
      </c>
      <c r="I118" s="14">
        <f t="shared" si="12"/>
        <v>6</v>
      </c>
      <c r="J118" s="45"/>
    </row>
    <row r="119" spans="3:10" ht="15.75" thickBot="1" x14ac:dyDescent="0.3">
      <c r="C119" s="2" t="s">
        <v>167</v>
      </c>
      <c r="D119" s="3">
        <v>1</v>
      </c>
      <c r="E119" s="3" t="s">
        <v>169</v>
      </c>
      <c r="F119" s="3" t="s">
        <v>7</v>
      </c>
      <c r="G119" s="10">
        <v>2.25</v>
      </c>
      <c r="I119" s="14">
        <f t="shared" si="12"/>
        <v>2.25</v>
      </c>
      <c r="J119" s="45"/>
    </row>
    <row r="120" spans="3:10" ht="15.75" thickBot="1" x14ac:dyDescent="0.3">
      <c r="C120" s="2" t="s">
        <v>170</v>
      </c>
      <c r="D120" s="3">
        <v>1</v>
      </c>
      <c r="E120" s="3" t="s">
        <v>171</v>
      </c>
      <c r="F120" s="3" t="s">
        <v>7</v>
      </c>
      <c r="G120" s="10">
        <v>4.5</v>
      </c>
      <c r="I120" s="14">
        <f t="shared" si="12"/>
        <v>4.5</v>
      </c>
      <c r="J120" s="45"/>
    </row>
    <row r="121" spans="3:10" ht="15.75" thickBot="1" x14ac:dyDescent="0.3">
      <c r="C121" s="2" t="s">
        <v>172</v>
      </c>
      <c r="D121" s="3"/>
      <c r="E121" s="3" t="s">
        <v>173</v>
      </c>
      <c r="F121" s="3" t="s">
        <v>174</v>
      </c>
      <c r="G121" s="10">
        <v>60</v>
      </c>
      <c r="I121" s="14">
        <f>G121</f>
        <v>60</v>
      </c>
      <c r="J121" s="45"/>
    </row>
    <row r="122" spans="3:10" ht="15.75" thickBot="1" x14ac:dyDescent="0.3">
      <c r="C122" s="2" t="s">
        <v>175</v>
      </c>
      <c r="D122" s="3"/>
      <c r="E122" s="3" t="s">
        <v>176</v>
      </c>
      <c r="F122" s="3" t="s">
        <v>7</v>
      </c>
      <c r="G122" s="10">
        <v>65</v>
      </c>
      <c r="I122" s="14">
        <f>G122</f>
        <v>65</v>
      </c>
      <c r="J122" s="45"/>
    </row>
    <row r="123" spans="3:10" ht="15.75" thickBot="1" x14ac:dyDescent="0.3">
      <c r="C123" s="8" t="s">
        <v>20</v>
      </c>
      <c r="D123" s="3"/>
      <c r="E123" s="3" t="s">
        <v>177</v>
      </c>
      <c r="F123" s="3"/>
      <c r="G123" s="39">
        <f>SUM(G94:G122)</f>
        <v>316.03999999999996</v>
      </c>
      <c r="H123" s="41"/>
      <c r="I123" s="40">
        <f>SUM(I94:I122)</f>
        <v>226.24</v>
      </c>
    </row>
    <row r="124" spans="3:10" ht="15.75" thickBot="1" x14ac:dyDescent="0.3">
      <c r="C124" s="8" t="s">
        <v>178</v>
      </c>
      <c r="D124" s="3"/>
      <c r="E124" s="3" t="s">
        <v>179</v>
      </c>
      <c r="F124" s="3"/>
      <c r="G124" s="39">
        <f>G123+G91+G69+G42+G31+G25+G12</f>
        <v>1950.01</v>
      </c>
      <c r="H124" s="41"/>
      <c r="I124" s="40">
        <f>I123+I91+I69+I42+I31+I25+I12</f>
        <v>1708.2705000000001</v>
      </c>
    </row>
  </sheetData>
  <mergeCells count="16">
    <mergeCell ref="C49:C50"/>
    <mergeCell ref="D49:D50"/>
    <mergeCell ref="I49:I50"/>
    <mergeCell ref="J112:J122"/>
    <mergeCell ref="J18:J19"/>
    <mergeCell ref="J62:J68"/>
    <mergeCell ref="J94:J95"/>
    <mergeCell ref="J96:J97"/>
    <mergeCell ref="G49:G50"/>
    <mergeCell ref="E49:E50"/>
    <mergeCell ref="I28:I30"/>
    <mergeCell ref="J5:J11"/>
    <mergeCell ref="J98:J107"/>
    <mergeCell ref="J108:J109"/>
    <mergeCell ref="J71:J89"/>
    <mergeCell ref="J28:J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46E9-A5D2-4416-8A22-E48D1A07D57C}">
  <dimension ref="B2:Q21"/>
  <sheetViews>
    <sheetView workbookViewId="0">
      <selection activeCell="D8" sqref="D8"/>
    </sheetView>
  </sheetViews>
  <sheetFormatPr defaultRowHeight="15" x14ac:dyDescent="0.25"/>
  <cols>
    <col min="1" max="1" width="9.140625" style="12"/>
    <col min="2" max="2" width="9" style="18" customWidth="1"/>
    <col min="3" max="3" width="6.42578125" style="12" bestFit="1" customWidth="1"/>
    <col min="4" max="4" width="7.42578125" style="12" bestFit="1" customWidth="1"/>
    <col min="5" max="5" width="4.85546875" style="12" bestFit="1" customWidth="1"/>
    <col min="6" max="7" width="9.140625" style="12"/>
    <col min="8" max="8" width="10" style="12" bestFit="1" customWidth="1"/>
    <col min="9" max="16384" width="9.140625" style="12"/>
  </cols>
  <sheetData>
    <row r="2" spans="2:17" x14ac:dyDescent="0.25">
      <c r="C2" s="17"/>
      <c r="D2" s="20"/>
      <c r="E2" s="17"/>
      <c r="F2" s="17"/>
    </row>
    <row r="3" spans="2:17" x14ac:dyDescent="0.25">
      <c r="C3" s="17"/>
      <c r="D3" s="20"/>
      <c r="E3" s="17"/>
      <c r="F3" s="17"/>
    </row>
    <row r="4" spans="2:17" x14ac:dyDescent="0.25">
      <c r="C4" s="17"/>
      <c r="D4" s="20"/>
      <c r="E4" s="17"/>
      <c r="F4" s="17"/>
    </row>
    <row r="5" spans="2:17" x14ac:dyDescent="0.25">
      <c r="C5" s="17"/>
      <c r="D5" s="20"/>
      <c r="E5" s="17"/>
      <c r="F5" s="17"/>
    </row>
    <row r="6" spans="2:17" x14ac:dyDescent="0.25">
      <c r="C6" s="17"/>
      <c r="D6" s="20"/>
      <c r="E6" s="17"/>
      <c r="F6" s="17"/>
    </row>
    <row r="7" spans="2:17" x14ac:dyDescent="0.25">
      <c r="D7" s="16"/>
      <c r="J7" s="22"/>
      <c r="K7" s="23"/>
      <c r="L7" s="22"/>
      <c r="M7" s="22"/>
      <c r="N7" s="22"/>
    </row>
    <row r="8" spans="2:17" x14ac:dyDescent="0.25">
      <c r="C8" s="19">
        <v>54</v>
      </c>
      <c r="D8" s="19">
        <f>C8*12</f>
        <v>648</v>
      </c>
      <c r="E8" s="31">
        <f>D8*1.3</f>
        <v>842.4</v>
      </c>
      <c r="J8" s="22"/>
      <c r="K8" s="22"/>
      <c r="L8" s="22"/>
      <c r="M8" s="22"/>
      <c r="N8" s="22"/>
    </row>
    <row r="9" spans="2:17" x14ac:dyDescent="0.25">
      <c r="C9" s="19">
        <v>62</v>
      </c>
      <c r="D9" s="19">
        <f>C9*12</f>
        <v>744</v>
      </c>
      <c r="E9" s="31">
        <f>D9*1.3</f>
        <v>967.2</v>
      </c>
    </row>
    <row r="10" spans="2:17" x14ac:dyDescent="0.25">
      <c r="C10" s="25"/>
      <c r="D10" s="25"/>
    </row>
    <row r="11" spans="2:17" x14ac:dyDescent="0.25">
      <c r="P11" s="9"/>
      <c r="Q11" s="9"/>
    </row>
    <row r="12" spans="2:17" x14ac:dyDescent="0.25">
      <c r="P12" s="9"/>
      <c r="Q12" s="9"/>
    </row>
    <row r="13" spans="2:17" x14ac:dyDescent="0.25">
      <c r="C13" s="15"/>
      <c r="D13" s="9"/>
      <c r="P13" s="9"/>
    </row>
    <row r="14" spans="2:17" x14ac:dyDescent="0.25">
      <c r="B14" s="21"/>
      <c r="C14" s="15"/>
      <c r="D14" s="9"/>
    </row>
    <row r="15" spans="2:17" x14ac:dyDescent="0.25">
      <c r="C15" s="15"/>
      <c r="D15" s="9"/>
    </row>
    <row r="16" spans="2:17" x14ac:dyDescent="0.25">
      <c r="C16" s="9"/>
    </row>
    <row r="17" spans="3:8" x14ac:dyDescent="0.25">
      <c r="C17" s="9"/>
    </row>
    <row r="20" spans="3:8" x14ac:dyDescent="0.25">
      <c r="F20" s="9"/>
      <c r="G20" s="9"/>
      <c r="H20" s="9"/>
    </row>
    <row r="21" spans="3:8" x14ac:dyDescent="0.25">
      <c r="G21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0C0B2-5F55-4EA5-9145-0085675D98B4}">
  <dimension ref="B1:L21"/>
  <sheetViews>
    <sheetView workbookViewId="0">
      <selection activeCell="J15" sqref="J15"/>
    </sheetView>
  </sheetViews>
  <sheetFormatPr defaultRowHeight="15" x14ac:dyDescent="0.25"/>
  <sheetData>
    <row r="1" spans="2:12" x14ac:dyDescent="0.25">
      <c r="C1" s="52" t="s">
        <v>213</v>
      </c>
      <c r="D1" s="52"/>
      <c r="E1" s="52"/>
      <c r="F1" s="52"/>
      <c r="G1" s="52" t="s">
        <v>212</v>
      </c>
      <c r="H1" s="52"/>
      <c r="I1" s="52"/>
      <c r="J1" s="52"/>
    </row>
    <row r="2" spans="2:12" x14ac:dyDescent="0.25">
      <c r="C2" s="37" t="s">
        <v>208</v>
      </c>
      <c r="D2" s="37" t="s">
        <v>209</v>
      </c>
      <c r="E2" s="37" t="s">
        <v>210</v>
      </c>
      <c r="F2" s="37" t="s">
        <v>211</v>
      </c>
      <c r="G2" s="37" t="s">
        <v>208</v>
      </c>
      <c r="H2" s="37" t="s">
        <v>209</v>
      </c>
      <c r="I2" s="37" t="s">
        <v>210</v>
      </c>
      <c r="J2" s="37" t="s">
        <v>211</v>
      </c>
    </row>
    <row r="3" spans="2:12" x14ac:dyDescent="0.25">
      <c r="B3" t="s">
        <v>206</v>
      </c>
      <c r="C3">
        <v>66.31</v>
      </c>
      <c r="D3">
        <v>77.900000000000006</v>
      </c>
      <c r="E3">
        <v>127.85</v>
      </c>
      <c r="F3">
        <v>272.06</v>
      </c>
      <c r="G3">
        <v>143</v>
      </c>
      <c r="H3">
        <v>116</v>
      </c>
      <c r="I3">
        <v>150</v>
      </c>
      <c r="J3">
        <v>409</v>
      </c>
    </row>
    <row r="4" spans="2:12" x14ac:dyDescent="0.25">
      <c r="B4" t="s">
        <v>207</v>
      </c>
      <c r="C4">
        <v>48.43</v>
      </c>
      <c r="D4">
        <v>44.57</v>
      </c>
      <c r="E4">
        <v>96.65</v>
      </c>
      <c r="F4">
        <v>189.94</v>
      </c>
      <c r="G4">
        <v>98</v>
      </c>
      <c r="H4">
        <v>61</v>
      </c>
      <c r="I4">
        <v>153</v>
      </c>
      <c r="J4">
        <v>312</v>
      </c>
    </row>
    <row r="5" spans="2:12" x14ac:dyDescent="0.25">
      <c r="B5" t="s">
        <v>214</v>
      </c>
      <c r="C5">
        <v>339.4</v>
      </c>
      <c r="D5">
        <v>72.650000000000006</v>
      </c>
      <c r="E5">
        <v>96.86</v>
      </c>
      <c r="F5">
        <v>508.91</v>
      </c>
      <c r="G5">
        <v>126</v>
      </c>
      <c r="H5">
        <v>43</v>
      </c>
      <c r="I5">
        <v>152</v>
      </c>
      <c r="J5">
        <v>321</v>
      </c>
    </row>
    <row r="6" spans="2:12" x14ac:dyDescent="0.25">
      <c r="B6" t="s">
        <v>215</v>
      </c>
      <c r="C6">
        <v>95.41</v>
      </c>
      <c r="D6">
        <v>55.88</v>
      </c>
      <c r="E6">
        <v>206.02</v>
      </c>
      <c r="F6">
        <v>357.31</v>
      </c>
      <c r="G6">
        <v>142</v>
      </c>
      <c r="H6">
        <v>105</v>
      </c>
      <c r="I6">
        <v>229</v>
      </c>
      <c r="J6">
        <v>476</v>
      </c>
    </row>
    <row r="7" spans="2:12" x14ac:dyDescent="0.25">
      <c r="B7" t="s">
        <v>216</v>
      </c>
      <c r="C7">
        <v>47.9</v>
      </c>
      <c r="D7">
        <v>65.53</v>
      </c>
      <c r="E7">
        <v>101.43</v>
      </c>
      <c r="F7">
        <v>214.96</v>
      </c>
      <c r="G7">
        <v>113</v>
      </c>
      <c r="H7">
        <v>72</v>
      </c>
      <c r="I7">
        <v>149</v>
      </c>
      <c r="J7">
        <v>334</v>
      </c>
    </row>
    <row r="15" spans="2:12" x14ac:dyDescent="0.25">
      <c r="I15" s="12">
        <v>117</v>
      </c>
      <c r="K15">
        <v>240</v>
      </c>
      <c r="L15">
        <v>127.78</v>
      </c>
    </row>
    <row r="16" spans="2:12" x14ac:dyDescent="0.25">
      <c r="I16" s="12">
        <f>I15*10.764</f>
        <v>1259.3879999999999</v>
      </c>
      <c r="L16">
        <f>K15-L15</f>
        <v>112.22</v>
      </c>
    </row>
    <row r="17" spans="9:12" x14ac:dyDescent="0.25">
      <c r="I17" s="12">
        <f>I16/9</f>
        <v>139.93199999999999</v>
      </c>
    </row>
    <row r="21" spans="9:12" x14ac:dyDescent="0.25">
      <c r="K21" s="9">
        <f>112.22/(240*0.036)</f>
        <v>12.988425925925927</v>
      </c>
      <c r="L21" s="43"/>
    </row>
  </sheetData>
  <mergeCells count="2">
    <mergeCell ref="C1:F1"/>
    <mergeCell ref="G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59A17-6F7F-4278-88C1-CD0A699865E4}">
  <dimension ref="A1"/>
  <sheetViews>
    <sheetView workbookViewId="0">
      <selection activeCell="A10" sqref="A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2015-06-05T18:17:20Z</dcterms:created>
  <dcterms:modified xsi:type="dcterms:W3CDTF">2024-06-11T04:53:31Z</dcterms:modified>
</cp:coreProperties>
</file>