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runk\Downloads\"/>
    </mc:Choice>
  </mc:AlternateContent>
  <xr:revisionPtr revIDLastSave="0" documentId="13_ncr:1_{C49679AC-A7B3-462C-9B42-28FCE52C5DA1}" xr6:coauthVersionLast="47" xr6:coauthVersionMax="47" xr10:uidLastSave="{00000000-0000-0000-0000-000000000000}"/>
  <bookViews>
    <workbookView xWindow="-120" yWindow="-120" windowWidth="20730" windowHeight="11160" xr2:uid="{43774D46-8157-40CA-9AEE-DC29F29B45CD}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Sheet1!$B$3:$X$191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3" i="1" l="1"/>
  <c r="V53" i="1"/>
  <c r="V54" i="1"/>
  <c r="T190" i="1"/>
  <c r="S190" i="1"/>
  <c r="Q190" i="1"/>
  <c r="P190" i="1"/>
  <c r="N190" i="1"/>
  <c r="M190" i="1"/>
  <c r="K190" i="1"/>
  <c r="J190" i="1"/>
  <c r="U188" i="1"/>
  <c r="V188" i="1" s="1"/>
  <c r="V187" i="1"/>
  <c r="U187" i="1"/>
  <c r="R187" i="1"/>
  <c r="V184" i="1"/>
  <c r="V183" i="1"/>
  <c r="V182" i="1"/>
  <c r="V181" i="1"/>
  <c r="V180" i="1"/>
  <c r="V179" i="1"/>
  <c r="V178" i="1"/>
  <c r="R177" i="1"/>
  <c r="O177" i="1"/>
  <c r="L177" i="1"/>
  <c r="V177" i="1" s="1"/>
  <c r="V176" i="1"/>
  <c r="R175" i="1"/>
  <c r="O175" i="1"/>
  <c r="L175" i="1"/>
  <c r="U174" i="1"/>
  <c r="R174" i="1"/>
  <c r="O174" i="1"/>
  <c r="O190" i="1" s="1"/>
  <c r="L174" i="1"/>
  <c r="V172" i="1"/>
  <c r="V171" i="1"/>
  <c r="V170" i="1"/>
  <c r="V169" i="1"/>
  <c r="V168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5" i="1"/>
  <c r="V154" i="1"/>
  <c r="U150" i="1"/>
  <c r="T150" i="1"/>
  <c r="S150" i="1"/>
  <c r="R150" i="1"/>
  <c r="Q150" i="1"/>
  <c r="O150" i="1"/>
  <c r="N150" i="1"/>
  <c r="M150" i="1"/>
  <c r="L150" i="1"/>
  <c r="K150" i="1"/>
  <c r="V148" i="1"/>
  <c r="V147" i="1"/>
  <c r="V146" i="1"/>
  <c r="V145" i="1"/>
  <c r="V144" i="1"/>
  <c r="V143" i="1"/>
  <c r="V142" i="1"/>
  <c r="V141" i="1"/>
  <c r="V140" i="1"/>
  <c r="V139" i="1"/>
  <c r="P138" i="1"/>
  <c r="P150" i="1" s="1"/>
  <c r="J138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V134" i="1"/>
  <c r="V133" i="1"/>
  <c r="V132" i="1"/>
  <c r="V131" i="1"/>
  <c r="V126" i="1"/>
  <c r="V125" i="1"/>
  <c r="V124" i="1"/>
  <c r="L124" i="1"/>
  <c r="V123" i="1"/>
  <c r="V122" i="1"/>
  <c r="V121" i="1"/>
  <c r="V120" i="1"/>
  <c r="L119" i="1"/>
  <c r="V119" i="1" s="1"/>
  <c r="V118" i="1"/>
  <c r="V117" i="1"/>
  <c r="L117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V115" i="1"/>
  <c r="K114" i="1"/>
  <c r="V114" i="1" s="1"/>
  <c r="U113" i="1"/>
  <c r="T113" i="1"/>
  <c r="S113" i="1"/>
  <c r="R113" i="1"/>
  <c r="Q113" i="1"/>
  <c r="P113" i="1"/>
  <c r="O113" i="1"/>
  <c r="N113" i="1"/>
  <c r="M113" i="1"/>
  <c r="L113" i="1"/>
  <c r="K113" i="1"/>
  <c r="U112" i="1"/>
  <c r="T112" i="1"/>
  <c r="S112" i="1"/>
  <c r="R112" i="1"/>
  <c r="Q112" i="1"/>
  <c r="P112" i="1"/>
  <c r="O112" i="1"/>
  <c r="N112" i="1"/>
  <c r="M112" i="1"/>
  <c r="L112" i="1"/>
  <c r="K112" i="1"/>
  <c r="U111" i="1"/>
  <c r="T111" i="1"/>
  <c r="S111" i="1"/>
  <c r="R111" i="1"/>
  <c r="Q111" i="1"/>
  <c r="P111" i="1"/>
  <c r="O111" i="1"/>
  <c r="N111" i="1"/>
  <c r="M111" i="1"/>
  <c r="L111" i="1"/>
  <c r="K111" i="1"/>
  <c r="U110" i="1"/>
  <c r="T110" i="1"/>
  <c r="S110" i="1"/>
  <c r="R110" i="1"/>
  <c r="Q110" i="1"/>
  <c r="P110" i="1"/>
  <c r="O110" i="1"/>
  <c r="N110" i="1"/>
  <c r="M110" i="1"/>
  <c r="L110" i="1"/>
  <c r="K110" i="1"/>
  <c r="V109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U105" i="1"/>
  <c r="T105" i="1"/>
  <c r="S105" i="1"/>
  <c r="S128" i="1" s="1"/>
  <c r="R105" i="1"/>
  <c r="Q105" i="1"/>
  <c r="P105" i="1"/>
  <c r="P128" i="1" s="1"/>
  <c r="O105" i="1"/>
  <c r="N105" i="1"/>
  <c r="N128" i="1" s="1"/>
  <c r="M105" i="1"/>
  <c r="L105" i="1"/>
  <c r="K105" i="1"/>
  <c r="K128" i="1" s="1"/>
  <c r="J105" i="1"/>
  <c r="J128" i="1" s="1"/>
  <c r="V104" i="1"/>
  <c r="V103" i="1"/>
  <c r="U94" i="1"/>
  <c r="T94" i="1"/>
  <c r="S94" i="1"/>
  <c r="R94" i="1"/>
  <c r="Q94" i="1"/>
  <c r="P94" i="1"/>
  <c r="O94" i="1"/>
  <c r="N94" i="1"/>
  <c r="M94" i="1"/>
  <c r="L94" i="1"/>
  <c r="K94" i="1"/>
  <c r="J94" i="1"/>
  <c r="U93" i="1"/>
  <c r="T93" i="1"/>
  <c r="S93" i="1"/>
  <c r="R93" i="1"/>
  <c r="Q93" i="1"/>
  <c r="P93" i="1"/>
  <c r="O93" i="1"/>
  <c r="N93" i="1"/>
  <c r="M93" i="1"/>
  <c r="L93" i="1"/>
  <c r="K93" i="1"/>
  <c r="J93" i="1"/>
  <c r="V93" i="1" s="1"/>
  <c r="U92" i="1"/>
  <c r="T92" i="1"/>
  <c r="S92" i="1"/>
  <c r="R92" i="1"/>
  <c r="Q92" i="1"/>
  <c r="P92" i="1"/>
  <c r="O92" i="1"/>
  <c r="N92" i="1"/>
  <c r="M92" i="1"/>
  <c r="L92" i="1"/>
  <c r="K92" i="1"/>
  <c r="J92" i="1"/>
  <c r="U91" i="1"/>
  <c r="T91" i="1"/>
  <c r="S91" i="1"/>
  <c r="R91" i="1"/>
  <c r="R99" i="1" s="1"/>
  <c r="Q91" i="1"/>
  <c r="P91" i="1"/>
  <c r="O91" i="1"/>
  <c r="N91" i="1"/>
  <c r="M91" i="1"/>
  <c r="L91" i="1"/>
  <c r="K91" i="1"/>
  <c r="J91" i="1"/>
  <c r="U90" i="1"/>
  <c r="U99" i="1" s="1"/>
  <c r="T90" i="1"/>
  <c r="T99" i="1" s="1"/>
  <c r="S90" i="1"/>
  <c r="R90" i="1"/>
  <c r="Q90" i="1"/>
  <c r="P90" i="1"/>
  <c r="P99" i="1" s="1"/>
  <c r="O90" i="1"/>
  <c r="N90" i="1"/>
  <c r="M90" i="1"/>
  <c r="L90" i="1"/>
  <c r="K90" i="1"/>
  <c r="J90" i="1"/>
  <c r="J87" i="1"/>
  <c r="L87" i="1" s="1"/>
  <c r="V87" i="1" s="1"/>
  <c r="J86" i="1"/>
  <c r="L86" i="1" s="1"/>
  <c r="V86" i="1" s="1"/>
  <c r="J85" i="1"/>
  <c r="J83" i="1"/>
  <c r="L83" i="1" s="1"/>
  <c r="V83" i="1" s="1"/>
  <c r="V82" i="1"/>
  <c r="J81" i="1"/>
  <c r="L81" i="1" s="1"/>
  <c r="V81" i="1" s="1"/>
  <c r="V77" i="1"/>
  <c r="L75" i="1"/>
  <c r="V75" i="1" s="1"/>
  <c r="L74" i="1"/>
  <c r="V74" i="1" s="1"/>
  <c r="L73" i="1"/>
  <c r="V73" i="1" s="1"/>
  <c r="M71" i="1"/>
  <c r="L71" i="1"/>
  <c r="J71" i="1"/>
  <c r="L70" i="1"/>
  <c r="J70" i="1"/>
  <c r="M69" i="1"/>
  <c r="L69" i="1"/>
  <c r="J69" i="1"/>
  <c r="J67" i="1"/>
  <c r="M67" i="1" s="1"/>
  <c r="V67" i="1" s="1"/>
  <c r="J66" i="1"/>
  <c r="M66" i="1" s="1"/>
  <c r="V66" i="1" s="1"/>
  <c r="J65" i="1"/>
  <c r="M65" i="1" s="1"/>
  <c r="U61" i="1"/>
  <c r="T61" i="1"/>
  <c r="S61" i="1"/>
  <c r="R61" i="1"/>
  <c r="Q61" i="1"/>
  <c r="P61" i="1"/>
  <c r="O61" i="1"/>
  <c r="N61" i="1"/>
  <c r="M61" i="1"/>
  <c r="L61" i="1"/>
  <c r="K61" i="1"/>
  <c r="J61" i="1"/>
  <c r="S60" i="1"/>
  <c r="V60" i="1" s="1"/>
  <c r="V61" i="1" s="1"/>
  <c r="U57" i="1"/>
  <c r="T57" i="1"/>
  <c r="S57" i="1"/>
  <c r="Q57" i="1"/>
  <c r="P57" i="1"/>
  <c r="O57" i="1"/>
  <c r="N57" i="1"/>
  <c r="M57" i="1"/>
  <c r="K57" i="1"/>
  <c r="J57" i="1"/>
  <c r="V56" i="1"/>
  <c r="V55" i="1"/>
  <c r="R57" i="1"/>
  <c r="N53" i="1"/>
  <c r="L53" i="1"/>
  <c r="V52" i="1"/>
  <c r="V51" i="1"/>
  <c r="V50" i="1"/>
  <c r="V49" i="1"/>
  <c r="V48" i="1"/>
  <c r="V47" i="1"/>
  <c r="U44" i="1"/>
  <c r="T44" i="1"/>
  <c r="S44" i="1"/>
  <c r="R44" i="1"/>
  <c r="Q44" i="1"/>
  <c r="P44" i="1"/>
  <c r="O44" i="1"/>
  <c r="N44" i="1"/>
  <c r="M44" i="1"/>
  <c r="L44" i="1"/>
  <c r="K44" i="1"/>
  <c r="J44" i="1"/>
  <c r="V43" i="1"/>
  <c r="V42" i="1"/>
  <c r="U39" i="1"/>
  <c r="T39" i="1"/>
  <c r="S39" i="1"/>
  <c r="R39" i="1"/>
  <c r="M39" i="1"/>
  <c r="V38" i="1"/>
  <c r="P37" i="1"/>
  <c r="P39" i="1" s="1"/>
  <c r="L37" i="1"/>
  <c r="V37" i="1" s="1"/>
  <c r="J37" i="1"/>
  <c r="D37" i="1"/>
  <c r="V36" i="1"/>
  <c r="Q35" i="1"/>
  <c r="Q39" i="1" s="1"/>
  <c r="N35" i="1"/>
  <c r="N39" i="1" s="1"/>
  <c r="J35" i="1"/>
  <c r="D35" i="1"/>
  <c r="J34" i="1"/>
  <c r="V34" i="1" s="1"/>
  <c r="R33" i="1"/>
  <c r="O33" i="1"/>
  <c r="O39" i="1" s="1"/>
  <c r="K33" i="1"/>
  <c r="K39" i="1" s="1"/>
  <c r="U30" i="1"/>
  <c r="T30" i="1"/>
  <c r="S30" i="1"/>
  <c r="R30" i="1"/>
  <c r="Q30" i="1"/>
  <c r="N30" i="1"/>
  <c r="M30" i="1"/>
  <c r="L30" i="1"/>
  <c r="V29" i="1"/>
  <c r="K28" i="1"/>
  <c r="V28" i="1" s="1"/>
  <c r="V27" i="1"/>
  <c r="V26" i="1"/>
  <c r="P25" i="1"/>
  <c r="P30" i="1" s="1"/>
  <c r="O25" i="1"/>
  <c r="O30" i="1" s="1"/>
  <c r="J25" i="1"/>
  <c r="J30" i="1" s="1"/>
  <c r="V24" i="1"/>
  <c r="V23" i="1"/>
  <c r="V22" i="1"/>
  <c r="V21" i="1"/>
  <c r="V20" i="1"/>
  <c r="V19" i="1"/>
  <c r="V18" i="1"/>
  <c r="U15" i="1"/>
  <c r="T15" i="1"/>
  <c r="S15" i="1"/>
  <c r="R15" i="1"/>
  <c r="Q15" i="1"/>
  <c r="P15" i="1"/>
  <c r="O15" i="1"/>
  <c r="N15" i="1"/>
  <c r="M15" i="1"/>
  <c r="L15" i="1"/>
  <c r="J15" i="1"/>
  <c r="V14" i="1"/>
  <c r="V13" i="1"/>
  <c r="V12" i="1"/>
  <c r="V11" i="1"/>
  <c r="K10" i="1"/>
  <c r="V10" i="1" s="1"/>
  <c r="V9" i="1"/>
  <c r="V8" i="1"/>
  <c r="K7" i="1"/>
  <c r="V7" i="1" s="1"/>
  <c r="V111" i="1" l="1"/>
  <c r="V116" i="1"/>
  <c r="V138" i="1"/>
  <c r="V150" i="1" s="1"/>
  <c r="R128" i="1"/>
  <c r="R191" i="1" s="1"/>
  <c r="V106" i="1"/>
  <c r="V107" i="1"/>
  <c r="Q128" i="1"/>
  <c r="J39" i="1"/>
  <c r="V70" i="1"/>
  <c r="V110" i="1"/>
  <c r="V112" i="1"/>
  <c r="V71" i="1"/>
  <c r="V90" i="1"/>
  <c r="N99" i="1"/>
  <c r="N191" i="1" s="1"/>
  <c r="V92" i="1"/>
  <c r="V94" i="1"/>
  <c r="L128" i="1"/>
  <c r="T128" i="1"/>
  <c r="T191" i="1" s="1"/>
  <c r="V113" i="1"/>
  <c r="R190" i="1"/>
  <c r="K99" i="1"/>
  <c r="S99" i="1"/>
  <c r="S191" i="1" s="1"/>
  <c r="O99" i="1"/>
  <c r="M128" i="1"/>
  <c r="U128" i="1"/>
  <c r="V174" i="1"/>
  <c r="V108" i="1"/>
  <c r="V175" i="1"/>
  <c r="Q99" i="1"/>
  <c r="Q191" i="1" s="1"/>
  <c r="O128" i="1"/>
  <c r="V44" i="1"/>
  <c r="V135" i="1"/>
  <c r="V57" i="1"/>
  <c r="P191" i="1"/>
  <c r="V15" i="1"/>
  <c r="M99" i="1"/>
  <c r="V65" i="1"/>
  <c r="V91" i="1"/>
  <c r="L190" i="1"/>
  <c r="L39" i="1"/>
  <c r="L57" i="1"/>
  <c r="V105" i="1"/>
  <c r="U190" i="1"/>
  <c r="V25" i="1"/>
  <c r="V30" i="1" s="1"/>
  <c r="L85" i="1"/>
  <c r="L99" i="1" s="1"/>
  <c r="K30" i="1"/>
  <c r="V35" i="1"/>
  <c r="V69" i="1"/>
  <c r="J150" i="1"/>
  <c r="J99" i="1"/>
  <c r="K15" i="1"/>
  <c r="V33" i="1"/>
  <c r="M191" i="1" l="1"/>
  <c r="V190" i="1"/>
  <c r="O191" i="1"/>
  <c r="U191" i="1"/>
  <c r="J191" i="1"/>
  <c r="V39" i="1"/>
  <c r="K191" i="1"/>
  <c r="L191" i="1"/>
  <c r="V85" i="1"/>
  <c r="V99" i="1" s="1"/>
  <c r="V128" i="1"/>
  <c r="V191" i="1" l="1"/>
</calcChain>
</file>

<file path=xl/sharedStrings.xml><?xml version="1.0" encoding="utf-8"?>
<sst xmlns="http://schemas.openxmlformats.org/spreadsheetml/2006/main" count="748" uniqueCount="189">
  <si>
    <t>FY 24</t>
  </si>
  <si>
    <t>Particulars</t>
  </si>
  <si>
    <t>Purpose</t>
  </si>
  <si>
    <t>Quantity</t>
  </si>
  <si>
    <t>Department</t>
  </si>
  <si>
    <t>Location</t>
  </si>
  <si>
    <t>Type</t>
  </si>
  <si>
    <t>Asset Type</t>
  </si>
  <si>
    <t>Life of Asset
(year)</t>
  </si>
  <si>
    <t>Total</t>
  </si>
  <si>
    <t>Software &amp; Infrastructure for NPD</t>
  </si>
  <si>
    <t xml:space="preserve">Ansys New Licenses </t>
  </si>
  <si>
    <t xml:space="preserve">Development </t>
  </si>
  <si>
    <t>Eng App Support</t>
  </si>
  <si>
    <t>Bangalore</t>
  </si>
  <si>
    <t>Software</t>
  </si>
  <si>
    <t>Tangible</t>
  </si>
  <si>
    <t>Orcad  New Licenses</t>
  </si>
  <si>
    <t xml:space="preserve">AutoCad  3 Years  With 2d and 3d </t>
  </si>
  <si>
    <t xml:space="preserve">Designing </t>
  </si>
  <si>
    <t>ALM</t>
  </si>
  <si>
    <t xml:space="preserve">QLM  Siemens OpCenter </t>
  </si>
  <si>
    <t xml:space="preserve">Quality </t>
  </si>
  <si>
    <t xml:space="preserve">QLM &amp; PLM  implementation </t>
  </si>
  <si>
    <t xml:space="preserve">Quality/Development </t>
  </si>
  <si>
    <t>beyon compare</t>
  </si>
  <si>
    <t>Sub Total</t>
  </si>
  <si>
    <t>Low Voltage Capacity &amp; Capability Enhancement</t>
  </si>
  <si>
    <t>ABZ+PWM senor motor (SEG 5Kw)</t>
  </si>
  <si>
    <t>In house MCU testing</t>
  </si>
  <si>
    <t>Faridabad</t>
  </si>
  <si>
    <t>P&amp;M</t>
  </si>
  <si>
    <t>Hall sensor motor  (SEG 5Kw)</t>
  </si>
  <si>
    <t>Test bench table modification (application lab)</t>
  </si>
  <si>
    <t>Setup upgrade &amp; Safety considering future high voltage products</t>
  </si>
  <si>
    <t>Vehicles</t>
  </si>
  <si>
    <t>Subjected to future programs/developments</t>
  </si>
  <si>
    <t>Vehicles (OLA)</t>
  </si>
  <si>
    <t>CANOP/ CAN Analyzer</t>
  </si>
  <si>
    <t>Data Logging &amp; debugging</t>
  </si>
  <si>
    <t>PCAN</t>
  </si>
  <si>
    <t>Power Supplies (48V, 10A)</t>
  </si>
  <si>
    <t>Dyno Setup (40Kw)</t>
  </si>
  <si>
    <t>High Voltage Capability Enhancement</t>
  </si>
  <si>
    <t>High Voltage Dyno</t>
  </si>
  <si>
    <t>HV MCU Testing</t>
  </si>
  <si>
    <t>Power Supply Unit (Bench setup) (800V, 50A)</t>
  </si>
  <si>
    <t>Power Supply Unit (Bench setup) for G05 (400V, 50A)</t>
  </si>
  <si>
    <t>Local Firmware customization and CAN support</t>
  </si>
  <si>
    <t>Vector</t>
  </si>
  <si>
    <t>Facilities upgrade and Proto lines</t>
  </si>
  <si>
    <t>Proto assembly line Setup &amp; Equipments</t>
  </si>
  <si>
    <t>Setups &amp; equipments purchase</t>
  </si>
  <si>
    <t>Tool Trolly</t>
  </si>
  <si>
    <t>For storage of tools</t>
  </si>
  <si>
    <t>Dust chamber</t>
  </si>
  <si>
    <t>For DVP</t>
  </si>
  <si>
    <t>Endurance Testing Machine upgrade</t>
  </si>
  <si>
    <t>Setup upgrade &amp; Safety</t>
  </si>
  <si>
    <t>Soldering Station</t>
  </si>
  <si>
    <t>Proto development</t>
  </si>
  <si>
    <t>EOL for Proto testing (15 KW)</t>
  </si>
  <si>
    <t>Proto testing of MCUs</t>
  </si>
  <si>
    <t>Other Miscelleneous Items</t>
  </si>
  <si>
    <t>Contigengies</t>
  </si>
  <si>
    <t>Local Equipment Development</t>
  </si>
  <si>
    <t>Local EOL &amp; HiPOT</t>
  </si>
  <si>
    <t xml:space="preserve">Localization </t>
  </si>
  <si>
    <t>Toolings</t>
  </si>
  <si>
    <t>Localisation</t>
  </si>
  <si>
    <t>Supply chain</t>
  </si>
  <si>
    <t>Supplier</t>
  </si>
  <si>
    <t>Fixtures</t>
  </si>
  <si>
    <t>Gauges</t>
  </si>
  <si>
    <t>D00 1.35KW/1.00 KW</t>
  </si>
  <si>
    <t>G05</t>
  </si>
  <si>
    <t>G05 Production Line</t>
  </si>
  <si>
    <t>D03 A</t>
  </si>
  <si>
    <t>Alternate Sourcing</t>
  </si>
  <si>
    <t>D06</t>
  </si>
  <si>
    <t xml:space="preserve">Control Board Fixture </t>
  </si>
  <si>
    <t>Production</t>
  </si>
  <si>
    <t>Housing Fixtures</t>
  </si>
  <si>
    <t xml:space="preserve">Hipot Fixtures </t>
  </si>
  <si>
    <t xml:space="preserve">IR Fixtures </t>
  </si>
  <si>
    <t>EOL Fixtures</t>
  </si>
  <si>
    <t>New Lines &amp; Balancing Equipments</t>
  </si>
  <si>
    <t>Assembly Lines</t>
  </si>
  <si>
    <t>Capacity</t>
  </si>
  <si>
    <t>Thermal Paste Machine</t>
  </si>
  <si>
    <t>Material Handling &amp; Storages</t>
  </si>
  <si>
    <t>Trolley, stands, Bins, Pallets</t>
  </si>
  <si>
    <t>As per Budget</t>
  </si>
  <si>
    <t>ESD Expansions (Ionizer Bars, snake bars)</t>
  </si>
  <si>
    <t xml:space="preserve">Screw Drivers &amp; counters </t>
  </si>
  <si>
    <t>Scanners</t>
  </si>
  <si>
    <t>Testing Equipments (EOL &amp; Hypot)</t>
  </si>
  <si>
    <t>D03A (EOL)</t>
  </si>
  <si>
    <t>D03/D03C (HIPOT)</t>
  </si>
  <si>
    <t>D03B/D03D (EOL)</t>
  </si>
  <si>
    <t>D06 (HIPOT)</t>
  </si>
  <si>
    <t>M04 (EOL)</t>
  </si>
  <si>
    <t>ESD Testors</t>
  </si>
  <si>
    <t>Hygrometer</t>
  </si>
  <si>
    <t>Stores &amp; PPC</t>
  </si>
  <si>
    <t xml:space="preserve">Weighing Machine </t>
  </si>
  <si>
    <t>ESD pallet</t>
  </si>
  <si>
    <t>Storage Bins</t>
  </si>
  <si>
    <t>Housing, Heat Sinks, Childparts &amp; ESD</t>
  </si>
  <si>
    <t>Packaging Bins</t>
  </si>
  <si>
    <t>D03, D06, 1.35 KW</t>
  </si>
  <si>
    <t>Storage Racks</t>
  </si>
  <si>
    <t>Working Table</t>
  </si>
  <si>
    <t>Hand Lifter Repair &amp; Purchases</t>
  </si>
  <si>
    <t>Movement Trolley</t>
  </si>
  <si>
    <t>TeleHandler</t>
  </si>
  <si>
    <t>Manufacturing Line upgrades</t>
  </si>
  <si>
    <t>Plant &amp; Office Expansion</t>
  </si>
  <si>
    <t>Plant &amp; Office Expansion-Faridabad</t>
  </si>
  <si>
    <t>Plant &amp; Office Expansion-Bangalore</t>
  </si>
  <si>
    <t>Canteen Brainberyy</t>
  </si>
  <si>
    <t>Office Mgmt</t>
  </si>
  <si>
    <t>HR &amp; Admin</t>
  </si>
  <si>
    <t>Office Eqp</t>
  </si>
  <si>
    <t>Seating Arrangement</t>
  </si>
  <si>
    <t>Refrigerator</t>
  </si>
  <si>
    <t>Microwave oven</t>
  </si>
  <si>
    <t>Water filter</t>
  </si>
  <si>
    <t>Face Reader Machine</t>
  </si>
  <si>
    <t>Access Control for Bangalore office</t>
  </si>
  <si>
    <t>Storages</t>
  </si>
  <si>
    <t>Contigencies for Bangalore office</t>
  </si>
  <si>
    <t>IT capex</t>
  </si>
  <si>
    <t>New INFRA SGEM (Faridabad)</t>
  </si>
  <si>
    <t xml:space="preserve">Network Active </t>
  </si>
  <si>
    <t>IT</t>
  </si>
  <si>
    <t xml:space="preserve">Network Passive </t>
  </si>
  <si>
    <t>New INFRA SGEM(Banglore)</t>
  </si>
  <si>
    <t>Network Passive</t>
  </si>
  <si>
    <t>IPBX</t>
  </si>
  <si>
    <t>Telephone</t>
  </si>
  <si>
    <t>Projector</t>
  </si>
  <si>
    <t>Meeting/AV</t>
  </si>
  <si>
    <t xml:space="preserve">Camera </t>
  </si>
  <si>
    <t>Motorized Screen</t>
  </si>
  <si>
    <t>Speaker Phone</t>
  </si>
  <si>
    <t>Samsung SMART Signage 65"</t>
  </si>
  <si>
    <t>65" TV Mount</t>
  </si>
  <si>
    <t>AV Installation</t>
  </si>
  <si>
    <t>10 KVA UPS  30 Min Backup UPS</t>
  </si>
  <si>
    <t>Back up</t>
  </si>
  <si>
    <t>IT Hardware</t>
  </si>
  <si>
    <t>Laptops</t>
  </si>
  <si>
    <t>Desktops</t>
  </si>
  <si>
    <t>Monitors</t>
  </si>
  <si>
    <t xml:space="preserve">Barcode Printer </t>
  </si>
  <si>
    <t>AD Server</t>
  </si>
  <si>
    <t>NAS Storage 20tb</t>
  </si>
  <si>
    <t>NAS Storage 10Tb</t>
  </si>
  <si>
    <t>ERP Implemetation (SAP preferred)</t>
  </si>
  <si>
    <t>Vehicles for Senior Leadership Team</t>
  </si>
  <si>
    <t>Contigencies</t>
  </si>
  <si>
    <t>Prospective supplier name</t>
  </si>
  <si>
    <t>Remarks</t>
  </si>
  <si>
    <t>Siemens</t>
  </si>
  <si>
    <t>Next Energy</t>
  </si>
  <si>
    <t>Quotation attached</t>
  </si>
  <si>
    <t>SEG</t>
  </si>
  <si>
    <t>OLA Electric</t>
  </si>
  <si>
    <t>AVL</t>
  </si>
  <si>
    <t>SPI Engineers</t>
  </si>
  <si>
    <t>Enviormental chamber</t>
  </si>
  <si>
    <t>Unbudgeted</t>
  </si>
  <si>
    <t>Kelviron Technologies</t>
  </si>
  <si>
    <t>Nirotech Industries Pvt Ltd</t>
  </si>
  <si>
    <t>D11</t>
  </si>
  <si>
    <t>No quotation available</t>
  </si>
  <si>
    <t>Nirotech Industries Pvt Ltd
Machino Plasts</t>
  </si>
  <si>
    <t>ASK Automotives
Nirotech industries
Machino Plasts</t>
  </si>
  <si>
    <t>Premier Plastics</t>
  </si>
  <si>
    <t>Dell</t>
  </si>
  <si>
    <t>SAP</t>
  </si>
  <si>
    <t>Gtake</t>
  </si>
  <si>
    <t>Market rate</t>
  </si>
  <si>
    <t>HVAC &amp; electricals quote sent</t>
  </si>
  <si>
    <t>In past we have purchased assembly lines.</t>
  </si>
  <si>
    <t>Adjusted from EOL for proto line testing from Budget</t>
  </si>
  <si>
    <t>Gtake Hipot, EOLs for G05 setup &amp; assembly line</t>
  </si>
  <si>
    <t>Refer attached invoices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</si>
</sst>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[$-409]mmm/yy;@"/>
    <numFmt numFmtId="165" formatCode="_ * #,##0_ ;_ * \-#,##0_ ;_ * &quot;-&quot;??_ ;_ @_ "/>
    <numFmt numFmtId="166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6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43" fontId="0" fillId="0" borderId="3" xfId="1" applyFont="1" applyBorder="1" applyAlignment="1">
      <alignment horizontal="right" vertical="center"/>
    </xf>
    <xf numFmtId="43" fontId="0" fillId="0" borderId="0" xfId="1" applyFont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43" fontId="0" fillId="0" borderId="6" xfId="1" applyFont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43" fontId="0" fillId="4" borderId="6" xfId="1" applyFont="1" applyFill="1" applyBorder="1" applyAlignment="1">
      <alignment horizontal="right" vertical="center"/>
    </xf>
    <xf numFmtId="0" fontId="2" fillId="0" borderId="7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43" fontId="2" fillId="0" borderId="1" xfId="1" applyFont="1" applyBorder="1" applyAlignment="1">
      <alignment horizontal="right" vertical="center"/>
    </xf>
    <xf numFmtId="0" fontId="0" fillId="0" borderId="3" xfId="0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0" fillId="0" borderId="6" xfId="0" applyBorder="1" applyAlignment="1">
      <alignment vertical="center" wrapText="1"/>
    </xf>
    <xf numFmtId="43" fontId="0" fillId="0" borderId="8" xfId="1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5" borderId="6" xfId="0" applyFill="1" applyBorder="1" applyAlignment="1">
      <alignment vertical="center"/>
    </xf>
    <xf numFmtId="0" fontId="0" fillId="5" borderId="6" xfId="0" applyFill="1" applyBorder="1" applyAlignment="1">
      <alignment vertical="center" wrapText="1"/>
    </xf>
    <xf numFmtId="0" fontId="0" fillId="5" borderId="8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/>
    </xf>
    <xf numFmtId="43" fontId="0" fillId="5" borderId="6" xfId="1" applyFont="1" applyFill="1" applyBorder="1" applyAlignment="1">
      <alignment horizontal="right" vertical="center"/>
    </xf>
    <xf numFmtId="43" fontId="0" fillId="5" borderId="0" xfId="1" applyFont="1" applyFill="1" applyAlignment="1">
      <alignment vertical="center"/>
    </xf>
    <xf numFmtId="0" fontId="0" fillId="5" borderId="0" xfId="0" applyFill="1" applyAlignment="1">
      <alignment vertical="center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3" fillId="5" borderId="6" xfId="0" applyFont="1" applyFill="1" applyBorder="1" applyAlignment="1">
      <alignment vertical="center"/>
    </xf>
    <xf numFmtId="0" fontId="0" fillId="5" borderId="8" xfId="0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66" fontId="0" fillId="0" borderId="3" xfId="0" applyNumberFormat="1" applyBorder="1" applyAlignment="1">
      <alignment vertical="center" wrapText="1"/>
    </xf>
    <xf numFmtId="166" fontId="0" fillId="0" borderId="10" xfId="0" applyNumberFormat="1" applyBorder="1" applyAlignment="1">
      <alignment horizontal="center" vertical="center"/>
    </xf>
    <xf numFmtId="166" fontId="0" fillId="0" borderId="2" xfId="0" applyNumberFormat="1" applyBorder="1" applyAlignment="1">
      <alignment vertical="center" wrapText="1"/>
    </xf>
    <xf numFmtId="166" fontId="0" fillId="0" borderId="8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5" borderId="0" xfId="0" applyFill="1" applyAlignment="1">
      <alignment horizontal="center" vertical="center"/>
    </xf>
    <xf numFmtId="166" fontId="0" fillId="0" borderId="6" xfId="0" applyNumberFormat="1" applyBorder="1" applyAlignment="1">
      <alignment vertical="center" wrapText="1"/>
    </xf>
    <xf numFmtId="166" fontId="0" fillId="5" borderId="6" xfId="0" applyNumberFormat="1" applyFill="1" applyBorder="1" applyAlignment="1">
      <alignment vertical="center" wrapText="1"/>
    </xf>
    <xf numFmtId="1" fontId="0" fillId="5" borderId="0" xfId="0" applyNumberFormat="1" applyFill="1" applyAlignment="1">
      <alignment horizontal="center" vertical="center"/>
    </xf>
    <xf numFmtId="4" fontId="0" fillId="4" borderId="6" xfId="1" applyNumberFormat="1" applyFont="1" applyFill="1" applyBorder="1" applyAlignment="1">
      <alignment horizontal="right" vertical="center"/>
    </xf>
    <xf numFmtId="166" fontId="0" fillId="0" borderId="0" xfId="0" applyNumberFormat="1" applyAlignment="1">
      <alignment horizontal="center" vertical="center"/>
    </xf>
    <xf numFmtId="166" fontId="2" fillId="0" borderId="2" xfId="0" applyNumberFormat="1" applyFont="1" applyBorder="1" applyAlignment="1">
      <alignment vertical="center" wrapText="1"/>
    </xf>
    <xf numFmtId="166" fontId="2" fillId="0" borderId="9" xfId="0" applyNumberFormat="1" applyFont="1" applyBorder="1" applyAlignment="1">
      <alignment horizontal="center" vertical="center"/>
    </xf>
    <xf numFmtId="0" fontId="3" fillId="5" borderId="4" xfId="0" applyFont="1" applyFill="1" applyBorder="1" applyAlignment="1">
      <alignment horizontal="left" vertical="center"/>
    </xf>
    <xf numFmtId="43" fontId="0" fillId="5" borderId="8" xfId="1" applyFont="1" applyFill="1" applyBorder="1" applyAlignment="1">
      <alignment horizontal="right" vertical="center"/>
    </xf>
    <xf numFmtId="3" fontId="0" fillId="4" borderId="8" xfId="1" applyNumberFormat="1" applyFont="1" applyFill="1" applyBorder="1" applyAlignment="1">
      <alignment horizontal="right" vertical="center"/>
    </xf>
    <xf numFmtId="0" fontId="0" fillId="0" borderId="3" xfId="0" applyBorder="1"/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3" fontId="2" fillId="0" borderId="10" xfId="1" applyFont="1" applyBorder="1" applyAlignment="1">
      <alignment horizontal="right" vertical="center"/>
    </xf>
    <xf numFmtId="0" fontId="2" fillId="0" borderId="2" xfId="0" applyFont="1" applyBorder="1"/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3" fontId="2" fillId="0" borderId="8" xfId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43" fontId="1" fillId="0" borderId="8" xfId="1" applyFont="1" applyBorder="1" applyAlignment="1">
      <alignment horizontal="right" vertical="center"/>
    </xf>
    <xf numFmtId="4" fontId="0" fillId="0" borderId="6" xfId="1" applyNumberFormat="1" applyFont="1" applyBorder="1" applyAlignment="1">
      <alignment horizontal="right" vertical="center"/>
    </xf>
    <xf numFmtId="4" fontId="2" fillId="0" borderId="8" xfId="1" applyNumberFormat="1" applyFont="1" applyBorder="1" applyAlignment="1">
      <alignment horizontal="right" vertical="center"/>
    </xf>
    <xf numFmtId="0" fontId="0" fillId="5" borderId="5" xfId="0" applyFill="1" applyBorder="1" applyAlignment="1">
      <alignment horizontal="center" vertical="center"/>
    </xf>
    <xf numFmtId="43" fontId="1" fillId="5" borderId="8" xfId="1" applyFont="1" applyFill="1" applyBorder="1" applyAlignment="1">
      <alignment horizontal="right" vertical="center"/>
    </xf>
    <xf numFmtId="43" fontId="2" fillId="5" borderId="8" xfId="1" applyFont="1" applyFill="1" applyBorder="1" applyAlignment="1">
      <alignment horizontal="right" vertical="center"/>
    </xf>
    <xf numFmtId="4" fontId="0" fillId="5" borderId="6" xfId="1" applyNumberFormat="1" applyFont="1" applyFill="1" applyBorder="1" applyAlignment="1">
      <alignment horizontal="right" vertical="center"/>
    </xf>
    <xf numFmtId="4" fontId="0" fillId="0" borderId="8" xfId="1" applyNumberFormat="1" applyFont="1" applyBorder="1" applyAlignment="1">
      <alignment horizontal="right" vertical="center"/>
    </xf>
    <xf numFmtId="43" fontId="2" fillId="4" borderId="8" xfId="1" applyFont="1" applyFill="1" applyBorder="1" applyAlignment="1">
      <alignment horizontal="right" vertical="center"/>
    </xf>
    <xf numFmtId="43" fontId="1" fillId="4" borderId="8" xfId="1" applyFont="1" applyFill="1" applyBorder="1" applyAlignment="1">
      <alignment horizontal="right" vertical="center"/>
    </xf>
    <xf numFmtId="43" fontId="0" fillId="5" borderId="0" xfId="0" applyNumberFormat="1" applyFill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3" fontId="2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0" fillId="5" borderId="6" xfId="0" applyFill="1" applyBorder="1" applyAlignment="1">
      <alignment horizontal="left" vertical="center" indent="2"/>
    </xf>
    <xf numFmtId="0" fontId="2" fillId="5" borderId="6" xfId="0" applyFont="1" applyFill="1" applyBorder="1" applyAlignment="1">
      <alignment vertical="center" wrapText="1"/>
    </xf>
    <xf numFmtId="0" fontId="0" fillId="5" borderId="5" xfId="0" applyFill="1" applyBorder="1" applyAlignment="1">
      <alignment horizontal="center" vertical="center" wrapText="1"/>
    </xf>
    <xf numFmtId="43" fontId="1" fillId="0" borderId="0" xfId="1" applyFont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3" fontId="1" fillId="4" borderId="8" xfId="1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left" vertical="center" indent="1"/>
    </xf>
    <xf numFmtId="0" fontId="2" fillId="6" borderId="7" xfId="0" applyFont="1" applyFill="1" applyBorder="1" applyAlignment="1">
      <alignment vertical="center"/>
    </xf>
    <xf numFmtId="0" fontId="2" fillId="6" borderId="12" xfId="0" applyFont="1" applyFill="1" applyBorder="1" applyAlignment="1">
      <alignment vertical="center" wrapText="1"/>
    </xf>
    <xf numFmtId="0" fontId="2" fillId="6" borderId="12" xfId="0" applyFont="1" applyFill="1" applyBorder="1" applyAlignment="1">
      <alignment horizontal="center" vertical="center"/>
    </xf>
    <xf numFmtId="43" fontId="2" fillId="6" borderId="12" xfId="1" applyFont="1" applyFill="1" applyBorder="1" applyAlignment="1">
      <alignment horizontal="right" vertical="center"/>
    </xf>
    <xf numFmtId="165" fontId="0" fillId="0" borderId="0" xfId="1" applyNumberFormat="1" applyFont="1" applyAlignment="1">
      <alignment vertical="center"/>
    </xf>
    <xf numFmtId="0" fontId="0" fillId="0" borderId="0" xfId="0" applyAlignment="1">
      <alignment wrapText="1"/>
    </xf>
    <xf numFmtId="43" fontId="0" fillId="0" borderId="0" xfId="1" applyFo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vertical="center"/>
    </xf>
    <xf numFmtId="0" fontId="0" fillId="4" borderId="8" xfId="0" applyFill="1" applyBorder="1" applyAlignment="1">
      <alignment vertical="center" wrapText="1"/>
    </xf>
    <xf numFmtId="0" fontId="0" fillId="4" borderId="8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43" fontId="0" fillId="4" borderId="0" xfId="1" applyFont="1" applyFill="1" applyAlignment="1">
      <alignment vertical="center"/>
    </xf>
    <xf numFmtId="43" fontId="2" fillId="4" borderId="0" xfId="1" applyFont="1" applyFill="1" applyAlignment="1">
      <alignment vertical="center"/>
    </xf>
    <xf numFmtId="0" fontId="0" fillId="4" borderId="0" xfId="0" applyFill="1" applyAlignment="1">
      <alignment vertical="center"/>
    </xf>
    <xf numFmtId="0" fontId="0" fillId="4" borderId="6" xfId="0" applyFill="1" applyBorder="1" applyAlignment="1">
      <alignment vertical="center"/>
    </xf>
    <xf numFmtId="0" fontId="0" fillId="4" borderId="6" xfId="0" applyFill="1" applyBorder="1" applyAlignment="1">
      <alignment vertical="center" wrapText="1"/>
    </xf>
    <xf numFmtId="0" fontId="0" fillId="4" borderId="0" xfId="0" applyFill="1" applyAlignment="1">
      <alignment vertical="center" wrapText="1"/>
    </xf>
    <xf numFmtId="43" fontId="0" fillId="4" borderId="8" xfId="1" applyFont="1" applyFill="1" applyBorder="1" applyAlignment="1">
      <alignment horizontal="right" vertical="center"/>
    </xf>
    <xf numFmtId="0" fontId="3" fillId="4" borderId="6" xfId="0" applyFont="1" applyFill="1" applyBorder="1" applyAlignment="1">
      <alignment vertical="center"/>
    </xf>
    <xf numFmtId="43" fontId="2" fillId="4" borderId="0" xfId="1" applyFont="1" applyFill="1" applyAlignment="1">
      <alignment vertical="center" wrapText="1"/>
    </xf>
    <xf numFmtId="165" fontId="0" fillId="4" borderId="6" xfId="1" applyNumberFormat="1" applyFont="1" applyFill="1" applyBorder="1" applyAlignment="1">
      <alignment horizontal="right" vertical="center"/>
    </xf>
    <xf numFmtId="166" fontId="0" fillId="4" borderId="6" xfId="0" applyNumberFormat="1" applyFill="1" applyBorder="1" applyAlignment="1">
      <alignment vertical="center" wrapText="1"/>
    </xf>
    <xf numFmtId="1" fontId="0" fillId="4" borderId="0" xfId="0" applyNumberFormat="1" applyFill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43" fontId="0" fillId="4" borderId="0" xfId="1" applyFont="1" applyFill="1" applyAlignment="1">
      <alignment vertical="center" wrapText="1"/>
    </xf>
    <xf numFmtId="0" fontId="0" fillId="4" borderId="6" xfId="0" applyFill="1" applyBorder="1" applyAlignment="1">
      <alignment horizontal="left" vertical="center" indent="1"/>
    </xf>
    <xf numFmtId="0" fontId="0" fillId="4" borderId="6" xfId="0" applyFill="1" applyBorder="1" applyAlignment="1">
      <alignment horizontal="left" vertical="center" indent="2"/>
    </xf>
    <xf numFmtId="0" fontId="2" fillId="4" borderId="6" xfId="0" applyFont="1" applyFill="1" applyBorder="1" applyAlignment="1">
      <alignment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3" xfId="0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6" xfId="0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runk/Desktop/FY%202022-23/Budget/FY%2024/Department%20Budgets/Purchase%20Capex%20Budget_V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runk/Desktop/FY%202022-23/Budget/FY%2024/Department%20Budgets/Budget%202024%20(Product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Guideline"/>
      <sheetName val="Eng Capex Format"/>
      <sheetName val="Operation Capex Format."/>
      <sheetName val="Business Plan"/>
      <sheetName val="Tooling (New)"/>
      <sheetName val="Alternate Supplier "/>
      <sheetName val="Tooling Invest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E6">
            <v>4025000</v>
          </cell>
          <cell r="F6">
            <v>600000</v>
          </cell>
          <cell r="G6">
            <v>50000</v>
          </cell>
          <cell r="H6">
            <v>400000</v>
          </cell>
        </row>
        <row r="7">
          <cell r="E7">
            <v>9450000</v>
          </cell>
          <cell r="F7">
            <v>500000</v>
          </cell>
          <cell r="H7">
            <v>300000</v>
          </cell>
        </row>
        <row r="8">
          <cell r="E8">
            <v>1800000</v>
          </cell>
          <cell r="H8">
            <v>50000</v>
          </cell>
        </row>
        <row r="10">
          <cell r="E10">
            <v>21725000</v>
          </cell>
          <cell r="F10">
            <v>3750000</v>
          </cell>
          <cell r="H10">
            <v>1150000</v>
          </cell>
        </row>
        <row r="19">
          <cell r="E19">
            <v>3050000</v>
          </cell>
          <cell r="H19">
            <v>100000</v>
          </cell>
        </row>
        <row r="20">
          <cell r="E20">
            <v>4350000</v>
          </cell>
          <cell r="F20">
            <v>500000</v>
          </cell>
          <cell r="G20">
            <v>100000</v>
          </cell>
          <cell r="H20">
            <v>250000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EX OPERATIONS"/>
      <sheetName val="Sheet3"/>
    </sheetNames>
    <sheetDataSet>
      <sheetData sheetId="0">
        <row r="20">
          <cell r="AY20">
            <v>1</v>
          </cell>
          <cell r="AZ20">
            <v>0</v>
          </cell>
          <cell r="BA20">
            <v>0</v>
          </cell>
          <cell r="BB20">
            <v>0</v>
          </cell>
          <cell r="BC20">
            <v>1</v>
          </cell>
          <cell r="BD20">
            <v>0</v>
          </cell>
          <cell r="BE20">
            <v>0</v>
          </cell>
          <cell r="BF20">
            <v>0</v>
          </cell>
          <cell r="BG20">
            <v>1</v>
          </cell>
          <cell r="BH20">
            <v>0</v>
          </cell>
          <cell r="BI20">
            <v>0</v>
          </cell>
          <cell r="BJ20">
            <v>0</v>
          </cell>
        </row>
        <row r="21">
          <cell r="AY21">
            <v>0</v>
          </cell>
          <cell r="AZ21">
            <v>0</v>
          </cell>
          <cell r="BA21">
            <v>0</v>
          </cell>
          <cell r="BB21">
            <v>1.56</v>
          </cell>
          <cell r="BC21">
            <v>0</v>
          </cell>
          <cell r="BD21">
            <v>0</v>
          </cell>
          <cell r="BE21">
            <v>1.56</v>
          </cell>
          <cell r="BF21">
            <v>0</v>
          </cell>
          <cell r="BG21">
            <v>0</v>
          </cell>
          <cell r="BH21">
            <v>1.56</v>
          </cell>
          <cell r="BI21">
            <v>0</v>
          </cell>
          <cell r="BJ21">
            <v>0</v>
          </cell>
        </row>
        <row r="22">
          <cell r="AY22">
            <v>0.8</v>
          </cell>
          <cell r="AZ22">
            <v>0</v>
          </cell>
          <cell r="BA22">
            <v>0</v>
          </cell>
          <cell r="BB22">
            <v>0</v>
          </cell>
          <cell r="BC22">
            <v>0.8</v>
          </cell>
          <cell r="BD22">
            <v>0</v>
          </cell>
          <cell r="BE22">
            <v>0</v>
          </cell>
          <cell r="BF22">
            <v>0</v>
          </cell>
          <cell r="BG22">
            <v>0.8</v>
          </cell>
          <cell r="BH22">
            <v>0</v>
          </cell>
          <cell r="BI22">
            <v>0</v>
          </cell>
          <cell r="BJ22">
            <v>0</v>
          </cell>
        </row>
        <row r="23">
          <cell r="AY23">
            <v>6.8000000000000005E-2</v>
          </cell>
          <cell r="AZ23">
            <v>0</v>
          </cell>
          <cell r="BA23">
            <v>0</v>
          </cell>
          <cell r="BB23">
            <v>0</v>
          </cell>
          <cell r="BC23">
            <v>6.8000000000000005E-2</v>
          </cell>
          <cell r="BD23">
            <v>0</v>
          </cell>
          <cell r="BE23">
            <v>0</v>
          </cell>
          <cell r="BF23">
            <v>0</v>
          </cell>
          <cell r="BG23">
            <v>6.8000000000000005E-2</v>
          </cell>
          <cell r="BH23">
            <v>0</v>
          </cell>
          <cell r="BI23">
            <v>0</v>
          </cell>
          <cell r="BJ23">
            <v>0</v>
          </cell>
        </row>
        <row r="24">
          <cell r="AY24">
            <v>0.1</v>
          </cell>
          <cell r="AZ24">
            <v>0</v>
          </cell>
          <cell r="BA24">
            <v>0</v>
          </cell>
          <cell r="BB24">
            <v>0</v>
          </cell>
          <cell r="BC24">
            <v>0.1</v>
          </cell>
          <cell r="BD24">
            <v>0</v>
          </cell>
          <cell r="BE24">
            <v>0</v>
          </cell>
          <cell r="BF24">
            <v>0</v>
          </cell>
          <cell r="BG24">
            <v>0.1</v>
          </cell>
          <cell r="BH24">
            <v>0</v>
          </cell>
          <cell r="BI24">
            <v>0</v>
          </cell>
          <cell r="BJ24">
            <v>0</v>
          </cell>
        </row>
        <row r="25">
          <cell r="AY25">
            <v>1.95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1.95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</row>
        <row r="26">
          <cell r="AY26">
            <v>0.6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0.6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</row>
        <row r="27">
          <cell r="AY27">
            <v>0.2</v>
          </cell>
          <cell r="AZ27">
            <v>0</v>
          </cell>
          <cell r="BA27">
            <v>0</v>
          </cell>
          <cell r="BB27">
            <v>0</v>
          </cell>
          <cell r="BC27">
            <v>0.2</v>
          </cell>
          <cell r="BD27">
            <v>0</v>
          </cell>
          <cell r="BE27">
            <v>0</v>
          </cell>
          <cell r="BF27">
            <v>0</v>
          </cell>
          <cell r="BG27">
            <v>0.2</v>
          </cell>
          <cell r="BH27">
            <v>0</v>
          </cell>
          <cell r="BI27">
            <v>0</v>
          </cell>
          <cell r="BJ27">
            <v>0</v>
          </cell>
        </row>
        <row r="34">
          <cell r="AY34">
            <v>0.54900000000000004</v>
          </cell>
          <cell r="AZ34">
            <v>0</v>
          </cell>
          <cell r="BA34">
            <v>0.54900000000000004</v>
          </cell>
          <cell r="BB34">
            <v>0</v>
          </cell>
          <cell r="BC34">
            <v>0.54900000000000004</v>
          </cell>
          <cell r="BD34">
            <v>0</v>
          </cell>
          <cell r="BE34">
            <v>0.54900000000000004</v>
          </cell>
          <cell r="BF34">
            <v>0</v>
          </cell>
          <cell r="BG34">
            <v>0.54900000000000004</v>
          </cell>
          <cell r="BH34">
            <v>0</v>
          </cell>
          <cell r="BI34">
            <v>0</v>
          </cell>
          <cell r="BJ34">
            <v>0</v>
          </cell>
        </row>
        <row r="35">
          <cell r="AY35">
            <v>0.3</v>
          </cell>
          <cell r="AZ35">
            <v>0</v>
          </cell>
          <cell r="BA35">
            <v>0.3</v>
          </cell>
          <cell r="BB35">
            <v>0</v>
          </cell>
          <cell r="BC35">
            <v>0.3</v>
          </cell>
          <cell r="BD35">
            <v>0</v>
          </cell>
          <cell r="BE35">
            <v>0.3</v>
          </cell>
          <cell r="BF35">
            <v>0</v>
          </cell>
          <cell r="BG35">
            <v>0.3</v>
          </cell>
          <cell r="BH35">
            <v>0</v>
          </cell>
          <cell r="BI35">
            <v>0</v>
          </cell>
          <cell r="BJ35">
            <v>0</v>
          </cell>
        </row>
        <row r="36">
          <cell r="AY36">
            <v>0.15</v>
          </cell>
          <cell r="AZ36">
            <v>0</v>
          </cell>
          <cell r="BA36">
            <v>0.15</v>
          </cell>
          <cell r="BB36">
            <v>0</v>
          </cell>
          <cell r="BC36">
            <v>0.15</v>
          </cell>
          <cell r="BD36">
            <v>0</v>
          </cell>
          <cell r="BE36">
            <v>0.15</v>
          </cell>
          <cell r="BF36">
            <v>0</v>
          </cell>
          <cell r="BG36">
            <v>0.15</v>
          </cell>
          <cell r="BH36">
            <v>0</v>
          </cell>
          <cell r="BI36">
            <v>0.3</v>
          </cell>
          <cell r="BJ36">
            <v>0</v>
          </cell>
        </row>
        <row r="37">
          <cell r="AY37">
            <v>0.25</v>
          </cell>
          <cell r="AZ37">
            <v>0</v>
          </cell>
          <cell r="BA37">
            <v>0</v>
          </cell>
          <cell r="BB37">
            <v>0.25</v>
          </cell>
          <cell r="BC37">
            <v>0</v>
          </cell>
          <cell r="BD37">
            <v>0</v>
          </cell>
          <cell r="BE37">
            <v>0.25</v>
          </cell>
          <cell r="BF37">
            <v>0</v>
          </cell>
          <cell r="BG37">
            <v>0</v>
          </cell>
          <cell r="BH37">
            <v>0.25</v>
          </cell>
          <cell r="BI37">
            <v>0</v>
          </cell>
          <cell r="BJ37">
            <v>0</v>
          </cell>
        </row>
        <row r="38">
          <cell r="AY38">
            <v>1.02</v>
          </cell>
          <cell r="AZ38">
            <v>0</v>
          </cell>
          <cell r="BA38">
            <v>0</v>
          </cell>
          <cell r="BB38">
            <v>0</v>
          </cell>
          <cell r="BC38">
            <v>1.02</v>
          </cell>
          <cell r="BD38">
            <v>0</v>
          </cell>
          <cell r="BE38">
            <v>0</v>
          </cell>
          <cell r="BF38">
            <v>0</v>
          </cell>
          <cell r="BG38">
            <v>1.02</v>
          </cell>
          <cell r="BH38">
            <v>0</v>
          </cell>
          <cell r="BI38">
            <v>0</v>
          </cell>
          <cell r="BJ38">
            <v>0</v>
          </cell>
        </row>
        <row r="39">
          <cell r="AY39">
            <v>0.1</v>
          </cell>
          <cell r="AZ39">
            <v>0</v>
          </cell>
          <cell r="BA39">
            <v>0</v>
          </cell>
          <cell r="BB39">
            <v>0.1</v>
          </cell>
          <cell r="BC39">
            <v>0</v>
          </cell>
          <cell r="BD39">
            <v>0</v>
          </cell>
          <cell r="BE39">
            <v>0.1</v>
          </cell>
          <cell r="BF39">
            <v>0</v>
          </cell>
          <cell r="BG39">
            <v>0</v>
          </cell>
          <cell r="BH39">
            <v>0.1</v>
          </cell>
          <cell r="BI39">
            <v>0</v>
          </cell>
          <cell r="BJ39">
            <v>0</v>
          </cell>
        </row>
        <row r="40">
          <cell r="AY40">
            <v>0.2</v>
          </cell>
          <cell r="AZ40">
            <v>0</v>
          </cell>
          <cell r="BA40">
            <v>0</v>
          </cell>
          <cell r="BB40">
            <v>0.2</v>
          </cell>
          <cell r="BC40">
            <v>0</v>
          </cell>
          <cell r="BD40">
            <v>0</v>
          </cell>
          <cell r="BE40">
            <v>0.1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</row>
        <row r="49">
          <cell r="AY49">
            <v>0.24</v>
          </cell>
          <cell r="AZ49">
            <v>0</v>
          </cell>
          <cell r="BA49">
            <v>0</v>
          </cell>
          <cell r="BB49">
            <v>0</v>
          </cell>
          <cell r="BC49">
            <v>0.24</v>
          </cell>
          <cell r="BD49">
            <v>0</v>
          </cell>
          <cell r="BE49">
            <v>0</v>
          </cell>
          <cell r="BF49">
            <v>0</v>
          </cell>
          <cell r="BG49">
            <v>0.24</v>
          </cell>
          <cell r="BH49">
            <v>0</v>
          </cell>
          <cell r="BI49">
            <v>0</v>
          </cell>
          <cell r="BJ49">
            <v>0</v>
          </cell>
        </row>
        <row r="50">
          <cell r="AY50">
            <v>0.12</v>
          </cell>
          <cell r="AZ50">
            <v>0</v>
          </cell>
          <cell r="BA50">
            <v>0</v>
          </cell>
          <cell r="BB50">
            <v>0</v>
          </cell>
          <cell r="BC50">
            <v>0.12</v>
          </cell>
          <cell r="BD50">
            <v>0</v>
          </cell>
          <cell r="BE50">
            <v>0</v>
          </cell>
          <cell r="BF50">
            <v>0</v>
          </cell>
          <cell r="BG50">
            <v>0.12</v>
          </cell>
          <cell r="BH50">
            <v>0</v>
          </cell>
          <cell r="BI50">
            <v>0</v>
          </cell>
          <cell r="BJ50">
            <v>0</v>
          </cell>
        </row>
        <row r="51">
          <cell r="AY51">
            <v>0.12</v>
          </cell>
          <cell r="AZ51">
            <v>0</v>
          </cell>
          <cell r="BA51">
            <v>0</v>
          </cell>
          <cell r="BB51">
            <v>0</v>
          </cell>
          <cell r="BC51">
            <v>0.12</v>
          </cell>
          <cell r="BD51">
            <v>0</v>
          </cell>
          <cell r="BE51">
            <v>0</v>
          </cell>
          <cell r="BF51">
            <v>0</v>
          </cell>
          <cell r="BG51">
            <v>0.12</v>
          </cell>
          <cell r="BH51">
            <v>0</v>
          </cell>
          <cell r="BI51">
            <v>0</v>
          </cell>
          <cell r="BJ51">
            <v>0</v>
          </cell>
        </row>
        <row r="52">
          <cell r="AY52">
            <v>0.12</v>
          </cell>
          <cell r="AZ52">
            <v>0</v>
          </cell>
          <cell r="BA52">
            <v>0</v>
          </cell>
          <cell r="BB52">
            <v>0</v>
          </cell>
          <cell r="BC52">
            <v>0.12</v>
          </cell>
          <cell r="BD52">
            <v>0</v>
          </cell>
          <cell r="BE52">
            <v>0</v>
          </cell>
          <cell r="BF52">
            <v>0</v>
          </cell>
          <cell r="BG52">
            <v>0.12</v>
          </cell>
          <cell r="BH52">
            <v>0</v>
          </cell>
          <cell r="BI52">
            <v>0</v>
          </cell>
          <cell r="BJ52">
            <v>0</v>
          </cell>
        </row>
        <row r="53">
          <cell r="AY53">
            <v>0.12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0.12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</row>
        <row r="54">
          <cell r="AY54">
            <v>0.12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0.12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</row>
        <row r="55">
          <cell r="AY55">
            <v>0.12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0.12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</row>
        <row r="56"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0.12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</row>
        <row r="57">
          <cell r="AY57">
            <v>0.28000000000000003</v>
          </cell>
          <cell r="AZ57">
            <v>0</v>
          </cell>
          <cell r="BA57">
            <v>0</v>
          </cell>
          <cell r="BB57">
            <v>0</v>
          </cell>
          <cell r="BC57">
            <v>0.28000000000000003</v>
          </cell>
          <cell r="BD57">
            <v>0</v>
          </cell>
          <cell r="BE57">
            <v>0</v>
          </cell>
          <cell r="BF57">
            <v>0</v>
          </cell>
          <cell r="BG57">
            <v>0.28000000000000003</v>
          </cell>
          <cell r="BH57">
            <v>0</v>
          </cell>
          <cell r="BI57">
            <v>0</v>
          </cell>
          <cell r="BJ57">
            <v>0</v>
          </cell>
        </row>
        <row r="58">
          <cell r="AY58">
            <v>0.14000000000000001</v>
          </cell>
          <cell r="AZ58">
            <v>0</v>
          </cell>
          <cell r="BA58">
            <v>0</v>
          </cell>
          <cell r="BB58">
            <v>0</v>
          </cell>
          <cell r="BC58">
            <v>0.14000000000000001</v>
          </cell>
          <cell r="BD58">
            <v>0</v>
          </cell>
          <cell r="BE58">
            <v>0</v>
          </cell>
          <cell r="BF58">
            <v>0</v>
          </cell>
          <cell r="BG58">
            <v>0.14000000000000001</v>
          </cell>
          <cell r="BH58">
            <v>0</v>
          </cell>
          <cell r="BI58">
            <v>0</v>
          </cell>
          <cell r="BJ58">
            <v>0</v>
          </cell>
        </row>
        <row r="59">
          <cell r="AY59">
            <v>0.14000000000000001</v>
          </cell>
          <cell r="AZ59">
            <v>0</v>
          </cell>
          <cell r="BA59">
            <v>0</v>
          </cell>
          <cell r="BB59">
            <v>0</v>
          </cell>
          <cell r="BC59">
            <v>0.14000000000000001</v>
          </cell>
          <cell r="BD59">
            <v>0</v>
          </cell>
          <cell r="BE59">
            <v>0</v>
          </cell>
          <cell r="BF59">
            <v>0</v>
          </cell>
          <cell r="BG59">
            <v>0.14000000000000001</v>
          </cell>
          <cell r="BH59">
            <v>0</v>
          </cell>
          <cell r="BI59">
            <v>0</v>
          </cell>
          <cell r="BJ59">
            <v>0</v>
          </cell>
        </row>
        <row r="60">
          <cell r="AY60">
            <v>0.14000000000000001</v>
          </cell>
          <cell r="AZ60">
            <v>0</v>
          </cell>
          <cell r="BA60">
            <v>0</v>
          </cell>
          <cell r="BB60">
            <v>0</v>
          </cell>
          <cell r="BC60">
            <v>0.14000000000000001</v>
          </cell>
          <cell r="BD60">
            <v>0</v>
          </cell>
          <cell r="BE60">
            <v>0</v>
          </cell>
          <cell r="BF60">
            <v>0</v>
          </cell>
          <cell r="BG60">
            <v>0.14000000000000001</v>
          </cell>
          <cell r="BH60">
            <v>0</v>
          </cell>
          <cell r="BI60">
            <v>0</v>
          </cell>
          <cell r="BJ60">
            <v>0</v>
          </cell>
        </row>
        <row r="61">
          <cell r="AY61">
            <v>0.14000000000000001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0.14000000000000001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</row>
        <row r="62">
          <cell r="AY62">
            <v>0.14000000000000001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0.14000000000000001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</row>
        <row r="63">
          <cell r="AY63">
            <v>0.14000000000000001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0.14000000000000001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</row>
        <row r="64"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0.14000000000000001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</row>
        <row r="65">
          <cell r="AY65">
            <v>0.40560000000000002</v>
          </cell>
          <cell r="AZ65">
            <v>0</v>
          </cell>
          <cell r="BA65">
            <v>0</v>
          </cell>
          <cell r="BB65">
            <v>0.40560000000000002</v>
          </cell>
          <cell r="BC65">
            <v>0</v>
          </cell>
          <cell r="BD65">
            <v>0</v>
          </cell>
          <cell r="BE65">
            <v>0.40560000000000002</v>
          </cell>
          <cell r="BF65">
            <v>0</v>
          </cell>
          <cell r="BG65">
            <v>0</v>
          </cell>
          <cell r="BH65">
            <v>0.40560000000000002</v>
          </cell>
          <cell r="BI65">
            <v>0</v>
          </cell>
          <cell r="BJ65">
            <v>0</v>
          </cell>
        </row>
        <row r="66">
          <cell r="AY66">
            <v>0.40560000000000002</v>
          </cell>
          <cell r="AZ66">
            <v>0</v>
          </cell>
          <cell r="BA66">
            <v>0</v>
          </cell>
          <cell r="BB66">
            <v>0</v>
          </cell>
          <cell r="BC66">
            <v>0.40560000000000002</v>
          </cell>
          <cell r="BD66">
            <v>0</v>
          </cell>
          <cell r="BE66">
            <v>0</v>
          </cell>
          <cell r="BF66">
            <v>0</v>
          </cell>
          <cell r="BG66">
            <v>0.40560000000000002</v>
          </cell>
          <cell r="BH66">
            <v>0</v>
          </cell>
          <cell r="BI66">
            <v>0</v>
          </cell>
          <cell r="BJ66">
            <v>0</v>
          </cell>
        </row>
        <row r="67">
          <cell r="AY67">
            <v>0.40560000000000002</v>
          </cell>
          <cell r="AZ67">
            <v>0</v>
          </cell>
          <cell r="BA67">
            <v>0</v>
          </cell>
          <cell r="BB67">
            <v>0</v>
          </cell>
          <cell r="BC67">
            <v>0.40560000000000002</v>
          </cell>
          <cell r="BD67">
            <v>0</v>
          </cell>
          <cell r="BE67">
            <v>0</v>
          </cell>
          <cell r="BF67">
            <v>0</v>
          </cell>
          <cell r="BG67">
            <v>0.40560000000000002</v>
          </cell>
          <cell r="BH67">
            <v>0</v>
          </cell>
          <cell r="BI67">
            <v>0</v>
          </cell>
          <cell r="BJ67">
            <v>0</v>
          </cell>
        </row>
        <row r="68">
          <cell r="AY68">
            <v>0.40560000000000002</v>
          </cell>
          <cell r="AZ68">
            <v>0</v>
          </cell>
          <cell r="BA68">
            <v>0</v>
          </cell>
          <cell r="BB68">
            <v>0</v>
          </cell>
          <cell r="BC68">
            <v>0.40560000000000002</v>
          </cell>
          <cell r="BD68">
            <v>0</v>
          </cell>
          <cell r="BE68">
            <v>0</v>
          </cell>
          <cell r="BF68">
            <v>0</v>
          </cell>
          <cell r="BG68">
            <v>0.40560000000000002</v>
          </cell>
          <cell r="BH68">
            <v>0</v>
          </cell>
          <cell r="BI68">
            <v>0</v>
          </cell>
          <cell r="BJ68">
            <v>0</v>
          </cell>
        </row>
        <row r="69">
          <cell r="AY69">
            <v>0.40560000000000002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0.40560000000000002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</row>
        <row r="70">
          <cell r="AY70">
            <v>0.40560000000000002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</row>
        <row r="71">
          <cell r="AY71">
            <v>0.40560000000000002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0.40560000000000002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</row>
        <row r="72">
          <cell r="AY72">
            <v>0.40560000000000002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</row>
        <row r="73">
          <cell r="AY73">
            <v>0.35</v>
          </cell>
          <cell r="AZ73">
            <v>0</v>
          </cell>
          <cell r="BA73">
            <v>0</v>
          </cell>
          <cell r="BB73">
            <v>0.35</v>
          </cell>
          <cell r="BC73">
            <v>0</v>
          </cell>
          <cell r="BD73">
            <v>0</v>
          </cell>
          <cell r="BE73">
            <v>0.35</v>
          </cell>
          <cell r="BF73">
            <v>0</v>
          </cell>
          <cell r="BG73">
            <v>0</v>
          </cell>
          <cell r="BH73">
            <v>0.35</v>
          </cell>
          <cell r="BI73">
            <v>0</v>
          </cell>
          <cell r="BJ73">
            <v>0</v>
          </cell>
        </row>
        <row r="74">
          <cell r="AY74">
            <v>0.35</v>
          </cell>
          <cell r="AZ74">
            <v>0</v>
          </cell>
          <cell r="BA74">
            <v>0</v>
          </cell>
          <cell r="BB74">
            <v>0</v>
          </cell>
          <cell r="BC74">
            <v>0.35</v>
          </cell>
          <cell r="BD74">
            <v>0</v>
          </cell>
          <cell r="BE74">
            <v>0</v>
          </cell>
          <cell r="BF74">
            <v>0</v>
          </cell>
          <cell r="BG74">
            <v>0.35</v>
          </cell>
          <cell r="BH74">
            <v>0</v>
          </cell>
          <cell r="BI74">
            <v>0</v>
          </cell>
          <cell r="BJ74">
            <v>0</v>
          </cell>
        </row>
        <row r="75">
          <cell r="AY75">
            <v>0.35</v>
          </cell>
          <cell r="AZ75">
            <v>0</v>
          </cell>
          <cell r="BA75">
            <v>0</v>
          </cell>
          <cell r="BB75">
            <v>0</v>
          </cell>
          <cell r="BC75">
            <v>0.35</v>
          </cell>
          <cell r="BD75">
            <v>0</v>
          </cell>
          <cell r="BE75">
            <v>0</v>
          </cell>
          <cell r="BF75">
            <v>0</v>
          </cell>
          <cell r="BG75">
            <v>0.35</v>
          </cell>
          <cell r="BH75">
            <v>0</v>
          </cell>
          <cell r="BI75">
            <v>0</v>
          </cell>
          <cell r="BJ75">
            <v>0</v>
          </cell>
        </row>
        <row r="76">
          <cell r="AY76">
            <v>0.35</v>
          </cell>
          <cell r="AZ76">
            <v>0</v>
          </cell>
          <cell r="BA76">
            <v>0</v>
          </cell>
          <cell r="BB76">
            <v>0</v>
          </cell>
          <cell r="BC76">
            <v>0.35</v>
          </cell>
          <cell r="BD76">
            <v>0</v>
          </cell>
          <cell r="BE76">
            <v>0</v>
          </cell>
          <cell r="BF76">
            <v>0</v>
          </cell>
          <cell r="BG76">
            <v>0.35</v>
          </cell>
          <cell r="BH76">
            <v>0</v>
          </cell>
          <cell r="BI76">
            <v>0</v>
          </cell>
          <cell r="BJ76">
            <v>0</v>
          </cell>
        </row>
        <row r="77">
          <cell r="AY77">
            <v>0.35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0.35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</row>
        <row r="78">
          <cell r="AY78">
            <v>0.35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</row>
        <row r="79">
          <cell r="AY79">
            <v>0.35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0.35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</row>
        <row r="80">
          <cell r="AY80">
            <v>0.35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</row>
        <row r="81">
          <cell r="AY81">
            <v>0.36449999999999999</v>
          </cell>
          <cell r="AZ81">
            <v>0</v>
          </cell>
          <cell r="BA81">
            <v>0</v>
          </cell>
          <cell r="BB81">
            <v>0.36449999999999999</v>
          </cell>
          <cell r="BC81">
            <v>0</v>
          </cell>
          <cell r="BD81">
            <v>0</v>
          </cell>
          <cell r="BE81">
            <v>0.36449999999999999</v>
          </cell>
          <cell r="BF81">
            <v>0</v>
          </cell>
          <cell r="BG81">
            <v>0</v>
          </cell>
          <cell r="BH81">
            <v>0.36449999999999999</v>
          </cell>
          <cell r="BI81">
            <v>0</v>
          </cell>
          <cell r="BJ81">
            <v>0</v>
          </cell>
        </row>
        <row r="82">
          <cell r="AY82">
            <v>0.40560000000000002</v>
          </cell>
          <cell r="AZ82">
            <v>0</v>
          </cell>
          <cell r="BA82">
            <v>0</v>
          </cell>
          <cell r="BB82">
            <v>0</v>
          </cell>
          <cell r="BC82">
            <v>0.40560000000000002</v>
          </cell>
          <cell r="BD82">
            <v>0</v>
          </cell>
          <cell r="BE82">
            <v>0</v>
          </cell>
          <cell r="BF82">
            <v>0</v>
          </cell>
          <cell r="BG82">
            <v>0.40560000000000002</v>
          </cell>
          <cell r="BH82">
            <v>0</v>
          </cell>
          <cell r="BI82">
            <v>0</v>
          </cell>
          <cell r="BJ82">
            <v>0</v>
          </cell>
        </row>
        <row r="83">
          <cell r="AY83">
            <v>0.40560000000000002</v>
          </cell>
          <cell r="AZ83">
            <v>0</v>
          </cell>
          <cell r="BA83">
            <v>0</v>
          </cell>
          <cell r="BB83">
            <v>0</v>
          </cell>
          <cell r="BC83">
            <v>0.40560000000000002</v>
          </cell>
          <cell r="BD83">
            <v>0</v>
          </cell>
          <cell r="BE83">
            <v>0</v>
          </cell>
          <cell r="BF83">
            <v>0</v>
          </cell>
          <cell r="BG83">
            <v>0.40560000000000002</v>
          </cell>
          <cell r="BH83">
            <v>0</v>
          </cell>
          <cell r="BI83">
            <v>0</v>
          </cell>
          <cell r="BJ83">
            <v>0</v>
          </cell>
        </row>
        <row r="84">
          <cell r="AY84">
            <v>0.36449999999999999</v>
          </cell>
          <cell r="AZ84">
            <v>0</v>
          </cell>
          <cell r="BA84">
            <v>0</v>
          </cell>
          <cell r="BB84">
            <v>0</v>
          </cell>
          <cell r="BC84">
            <v>0.36449999999999999</v>
          </cell>
          <cell r="BD84">
            <v>0</v>
          </cell>
          <cell r="BE84">
            <v>0</v>
          </cell>
          <cell r="BF84">
            <v>0</v>
          </cell>
          <cell r="BG84">
            <v>0.36449999999999999</v>
          </cell>
          <cell r="BH84">
            <v>0</v>
          </cell>
          <cell r="BI84">
            <v>0</v>
          </cell>
          <cell r="BJ84">
            <v>0</v>
          </cell>
        </row>
        <row r="85">
          <cell r="AY85">
            <v>0.4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0.4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</row>
        <row r="86">
          <cell r="AY86">
            <v>0.4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</row>
        <row r="87">
          <cell r="AY87">
            <v>0.4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0.4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</row>
        <row r="88">
          <cell r="AY88">
            <v>0.4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</row>
        <row r="89">
          <cell r="AY89">
            <v>50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</row>
        <row r="90">
          <cell r="AY90">
            <v>15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</row>
        <row r="91">
          <cell r="AY91">
            <v>50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</row>
        <row r="92">
          <cell r="AY92">
            <v>15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</row>
        <row r="97">
          <cell r="AY97">
            <v>25</v>
          </cell>
        </row>
        <row r="153">
          <cell r="AK153">
            <v>0</v>
          </cell>
          <cell r="AY153">
            <v>0</v>
          </cell>
          <cell r="AZ153">
            <v>0.18</v>
          </cell>
          <cell r="BA153">
            <v>0</v>
          </cell>
          <cell r="BB153">
            <v>0</v>
          </cell>
          <cell r="BC153">
            <v>0.18</v>
          </cell>
          <cell r="BD153">
            <v>0</v>
          </cell>
          <cell r="BE153">
            <v>0</v>
          </cell>
          <cell r="BF153">
            <v>0.18</v>
          </cell>
          <cell r="BG153">
            <v>0</v>
          </cell>
          <cell r="BH153">
            <v>0</v>
          </cell>
          <cell r="BI153">
            <v>0.18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66E67-9801-4FD0-8DCB-8A58BDB8D662}">
  <dimension ref="B2:AA203"/>
  <sheetViews>
    <sheetView tabSelected="1" workbookViewId="0"/>
  </sheetViews>
  <sheetFormatPr defaultRowHeight="15" x14ac:dyDescent="0.25"/>
  <cols>
    <col min="1" max="1" width="1.28515625" customWidth="1"/>
    <col min="2" max="2" width="46.7109375" bestFit="1" customWidth="1"/>
    <col min="3" max="3" width="17" customWidth="1"/>
    <col min="4" max="4" width="8.7109375" style="1" bestFit="1" customWidth="1"/>
    <col min="5" max="5" width="14.85546875" bestFit="1" customWidth="1"/>
    <col min="6" max="7" width="10.7109375" customWidth="1"/>
    <col min="8" max="8" width="11" customWidth="1"/>
    <col min="9" max="9" width="7.5703125" customWidth="1"/>
    <col min="10" max="10" width="9.140625" hidden="1" customWidth="1"/>
    <col min="11" max="11" width="7.5703125" hidden="1" customWidth="1"/>
    <col min="12" max="12" width="9" hidden="1" customWidth="1"/>
    <col min="13" max="13" width="6.7109375" hidden="1" customWidth="1"/>
    <col min="14" max="14" width="7.42578125" hidden="1" customWidth="1"/>
    <col min="15" max="15" width="7.7109375" hidden="1" customWidth="1"/>
    <col min="16" max="16" width="6.7109375" hidden="1" customWidth="1"/>
    <col min="17" max="17" width="8" hidden="1" customWidth="1"/>
    <col min="18" max="19" width="7.42578125" hidden="1" customWidth="1"/>
    <col min="20" max="20" width="6.7109375" hidden="1" customWidth="1"/>
    <col min="21" max="21" width="7" hidden="1" customWidth="1"/>
    <col min="23" max="23" width="45.140625" bestFit="1" customWidth="1"/>
    <col min="24" max="24" width="22.42578125" bestFit="1" customWidth="1"/>
    <col min="27" max="27" width="13.7109375" bestFit="1" customWidth="1"/>
  </cols>
  <sheetData>
    <row r="2" spans="2:27" x14ac:dyDescent="0.25">
      <c r="J2" s="115" t="s">
        <v>0</v>
      </c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</row>
    <row r="3" spans="2:27" ht="45" x14ac:dyDescent="0.25"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4" t="s">
        <v>8</v>
      </c>
      <c r="J3" s="5">
        <v>45017</v>
      </c>
      <c r="K3" s="5">
        <v>45047</v>
      </c>
      <c r="L3" s="5">
        <v>45078</v>
      </c>
      <c r="M3" s="5">
        <v>45108</v>
      </c>
      <c r="N3" s="5">
        <v>45139</v>
      </c>
      <c r="O3" s="5">
        <v>45170</v>
      </c>
      <c r="P3" s="5">
        <v>45200</v>
      </c>
      <c r="Q3" s="5">
        <v>45231</v>
      </c>
      <c r="R3" s="5">
        <v>45261</v>
      </c>
      <c r="S3" s="5">
        <v>45292</v>
      </c>
      <c r="T3" s="5">
        <v>45323</v>
      </c>
      <c r="U3" s="5">
        <v>45352</v>
      </c>
      <c r="V3" s="6" t="s">
        <v>9</v>
      </c>
      <c r="W3" s="116" t="s">
        <v>162</v>
      </c>
      <c r="X3" s="116" t="s">
        <v>163</v>
      </c>
    </row>
    <row r="4" spans="2:27" s="12" customFormat="1" x14ac:dyDescent="0.25">
      <c r="B4" s="7"/>
      <c r="C4" s="8"/>
      <c r="D4" s="9"/>
      <c r="E4" s="9"/>
      <c r="F4" s="9"/>
      <c r="G4" s="9"/>
      <c r="H4" s="9"/>
      <c r="I4" s="9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1"/>
      <c r="X4" s="11"/>
      <c r="Y4" s="11"/>
      <c r="Z4" s="11"/>
      <c r="AA4" s="11"/>
    </row>
    <row r="5" spans="2:27" s="12" customFormat="1" x14ac:dyDescent="0.25">
      <c r="B5" s="13" t="s">
        <v>10</v>
      </c>
      <c r="C5" s="14"/>
      <c r="D5" s="15"/>
      <c r="E5" s="15"/>
      <c r="F5" s="15"/>
      <c r="G5" s="15"/>
      <c r="H5" s="15"/>
      <c r="I5" s="15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1"/>
      <c r="X5" s="11"/>
      <c r="Y5" s="11"/>
      <c r="Z5" s="11"/>
      <c r="AA5" s="11"/>
    </row>
    <row r="6" spans="2:27" s="12" customFormat="1" x14ac:dyDescent="0.25">
      <c r="B6" s="17"/>
      <c r="C6" s="18"/>
      <c r="D6" s="15"/>
      <c r="E6" s="19"/>
      <c r="F6" s="19"/>
      <c r="G6" s="19"/>
      <c r="H6" s="19"/>
      <c r="I6" s="15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1"/>
      <c r="X6" s="11"/>
      <c r="Y6" s="11"/>
      <c r="Z6" s="11"/>
      <c r="AA6" s="11"/>
    </row>
    <row r="7" spans="2:27" s="12" customFormat="1" ht="30" x14ac:dyDescent="0.25">
      <c r="B7" s="17" t="s">
        <v>11</v>
      </c>
      <c r="C7" s="18" t="s">
        <v>12</v>
      </c>
      <c r="D7" s="15">
        <v>1</v>
      </c>
      <c r="E7" s="19" t="s">
        <v>13</v>
      </c>
      <c r="F7" s="19" t="s">
        <v>14</v>
      </c>
      <c r="G7" s="19" t="s">
        <v>15</v>
      </c>
      <c r="H7" s="19" t="s">
        <v>16</v>
      </c>
      <c r="I7" s="15">
        <v>3</v>
      </c>
      <c r="J7" s="16"/>
      <c r="K7" s="20">
        <f>25.19*0</f>
        <v>0</v>
      </c>
      <c r="L7" s="16"/>
      <c r="M7" s="16"/>
      <c r="N7" s="16"/>
      <c r="O7" s="16"/>
      <c r="P7" s="16"/>
      <c r="Q7" s="16"/>
      <c r="R7" s="16"/>
      <c r="S7" s="16"/>
      <c r="T7" s="16"/>
      <c r="U7" s="16"/>
      <c r="V7" s="16">
        <f t="shared" ref="V7:V14" si="0">SUM(J7:U7)</f>
        <v>0</v>
      </c>
      <c r="W7" s="11"/>
      <c r="X7" s="11"/>
      <c r="Y7" s="11"/>
      <c r="Z7" s="11"/>
      <c r="AA7" s="11"/>
    </row>
    <row r="8" spans="2:27" s="12" customFormat="1" ht="30" x14ac:dyDescent="0.25">
      <c r="B8" s="17" t="s">
        <v>17</v>
      </c>
      <c r="C8" s="18" t="s">
        <v>12</v>
      </c>
      <c r="D8" s="15">
        <v>1</v>
      </c>
      <c r="E8" s="19" t="s">
        <v>13</v>
      </c>
      <c r="F8" s="19" t="s">
        <v>14</v>
      </c>
      <c r="G8" s="19" t="s">
        <v>15</v>
      </c>
      <c r="H8" s="19" t="s">
        <v>16</v>
      </c>
      <c r="I8" s="15">
        <v>3</v>
      </c>
      <c r="J8" s="16"/>
      <c r="K8" s="16">
        <v>5</v>
      </c>
      <c r="L8" s="16"/>
      <c r="M8" s="16"/>
      <c r="N8" s="16"/>
      <c r="O8" s="16"/>
      <c r="P8" s="16"/>
      <c r="Q8" s="16"/>
      <c r="R8" s="16"/>
      <c r="S8" s="16"/>
      <c r="T8" s="16"/>
      <c r="U8" s="16"/>
      <c r="V8" s="16">
        <f t="shared" si="0"/>
        <v>5</v>
      </c>
      <c r="W8" s="11"/>
      <c r="X8" s="11"/>
      <c r="Y8" s="11"/>
      <c r="Z8" s="11"/>
      <c r="AA8" s="11"/>
    </row>
    <row r="9" spans="2:27" s="12" customFormat="1" ht="30" x14ac:dyDescent="0.25">
      <c r="B9" s="17" t="s">
        <v>18</v>
      </c>
      <c r="C9" s="18" t="s">
        <v>19</v>
      </c>
      <c r="D9" s="15">
        <v>2</v>
      </c>
      <c r="E9" s="19" t="s">
        <v>13</v>
      </c>
      <c r="F9" s="19" t="s">
        <v>14</v>
      </c>
      <c r="G9" s="19" t="s">
        <v>15</v>
      </c>
      <c r="H9" s="19" t="s">
        <v>16</v>
      </c>
      <c r="I9" s="15">
        <v>3</v>
      </c>
      <c r="J9" s="16"/>
      <c r="K9" s="16">
        <v>7</v>
      </c>
      <c r="L9" s="16"/>
      <c r="M9" s="16"/>
      <c r="N9" s="16"/>
      <c r="O9" s="16"/>
      <c r="P9" s="16"/>
      <c r="Q9" s="16"/>
      <c r="R9" s="16"/>
      <c r="S9" s="16"/>
      <c r="T9" s="16"/>
      <c r="U9" s="16"/>
      <c r="V9" s="16">
        <f t="shared" si="0"/>
        <v>7</v>
      </c>
      <c r="W9" s="11"/>
      <c r="X9" s="11"/>
      <c r="Y9" s="11"/>
      <c r="Z9" s="11"/>
      <c r="AA9" s="11"/>
    </row>
    <row r="10" spans="2:27" s="12" customFormat="1" ht="30" x14ac:dyDescent="0.25">
      <c r="B10" s="17" t="s">
        <v>20</v>
      </c>
      <c r="C10" s="18" t="s">
        <v>12</v>
      </c>
      <c r="D10" s="15">
        <v>30</v>
      </c>
      <c r="E10" s="19" t="s">
        <v>13</v>
      </c>
      <c r="F10" s="19" t="s">
        <v>14</v>
      </c>
      <c r="G10" s="19" t="s">
        <v>15</v>
      </c>
      <c r="H10" s="19" t="s">
        <v>16</v>
      </c>
      <c r="I10" s="15">
        <v>3</v>
      </c>
      <c r="J10" s="16"/>
      <c r="K10" s="20">
        <f>30*0+10</f>
        <v>10</v>
      </c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>
        <f t="shared" si="0"/>
        <v>10</v>
      </c>
      <c r="W10" s="11"/>
      <c r="X10" s="11"/>
      <c r="Y10" s="11"/>
      <c r="Z10" s="11"/>
      <c r="AA10" s="11"/>
    </row>
    <row r="11" spans="2:27" s="124" customFormat="1" ht="30" x14ac:dyDescent="0.25">
      <c r="B11" s="125" t="s">
        <v>21</v>
      </c>
      <c r="C11" s="127" t="s">
        <v>22</v>
      </c>
      <c r="D11" s="121"/>
      <c r="E11" s="120" t="s">
        <v>13</v>
      </c>
      <c r="F11" s="120" t="s">
        <v>14</v>
      </c>
      <c r="G11" s="120" t="s">
        <v>15</v>
      </c>
      <c r="H11" s="120" t="s">
        <v>16</v>
      </c>
      <c r="I11" s="121">
        <v>3</v>
      </c>
      <c r="J11" s="20"/>
      <c r="K11" s="20">
        <v>15.03711</v>
      </c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>
        <f t="shared" si="0"/>
        <v>15.03711</v>
      </c>
      <c r="W11" s="122" t="s">
        <v>164</v>
      </c>
      <c r="X11" s="122"/>
      <c r="Y11" s="122"/>
      <c r="Z11" s="122"/>
      <c r="AA11" s="122"/>
    </row>
    <row r="12" spans="2:27" s="124" customFormat="1" ht="30" x14ac:dyDescent="0.25">
      <c r="B12" s="125" t="s">
        <v>23</v>
      </c>
      <c r="C12" s="127" t="s">
        <v>24</v>
      </c>
      <c r="D12" s="121"/>
      <c r="E12" s="120" t="s">
        <v>13</v>
      </c>
      <c r="F12" s="120" t="s">
        <v>14</v>
      </c>
      <c r="G12" s="120" t="s">
        <v>15</v>
      </c>
      <c r="H12" s="120" t="s">
        <v>16</v>
      </c>
      <c r="I12" s="121">
        <v>3</v>
      </c>
      <c r="J12" s="20"/>
      <c r="K12" s="20">
        <v>15</v>
      </c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>
        <f t="shared" si="0"/>
        <v>15</v>
      </c>
      <c r="W12" s="122" t="s">
        <v>164</v>
      </c>
      <c r="X12" s="122"/>
      <c r="Y12" s="122"/>
      <c r="Z12" s="122"/>
      <c r="AA12" s="122"/>
    </row>
    <row r="13" spans="2:27" s="12" customFormat="1" ht="30" x14ac:dyDescent="0.25">
      <c r="B13" s="17" t="s">
        <v>25</v>
      </c>
      <c r="C13" s="18" t="s">
        <v>12</v>
      </c>
      <c r="D13" s="15"/>
      <c r="E13" s="19" t="s">
        <v>13</v>
      </c>
      <c r="F13" s="19" t="s">
        <v>14</v>
      </c>
      <c r="G13" s="19" t="s">
        <v>15</v>
      </c>
      <c r="H13" s="19" t="s">
        <v>16</v>
      </c>
      <c r="I13" s="15">
        <v>3</v>
      </c>
      <c r="J13" s="16"/>
      <c r="K13" s="16">
        <v>1.35</v>
      </c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>
        <f t="shared" si="0"/>
        <v>1.35</v>
      </c>
      <c r="W13" s="11"/>
      <c r="X13" s="11"/>
      <c r="Y13" s="11"/>
      <c r="Z13" s="11"/>
      <c r="AA13" s="11"/>
    </row>
    <row r="14" spans="2:27" s="12" customFormat="1" x14ac:dyDescent="0.25">
      <c r="B14" s="17"/>
      <c r="C14" s="18"/>
      <c r="D14" s="15"/>
      <c r="E14" s="15"/>
      <c r="F14" s="15"/>
      <c r="G14" s="15"/>
      <c r="H14" s="15"/>
      <c r="I14" s="15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>
        <f t="shared" si="0"/>
        <v>0</v>
      </c>
      <c r="W14" s="11"/>
      <c r="X14" s="11"/>
      <c r="Y14" s="11"/>
      <c r="Z14" s="11"/>
      <c r="AA14" s="11"/>
    </row>
    <row r="15" spans="2:27" s="12" customFormat="1" x14ac:dyDescent="0.25">
      <c r="B15" s="13" t="s">
        <v>26</v>
      </c>
      <c r="C15" s="21"/>
      <c r="D15" s="22"/>
      <c r="E15" s="22"/>
      <c r="F15" s="22"/>
      <c r="G15" s="22"/>
      <c r="H15" s="22"/>
      <c r="I15" s="22"/>
      <c r="J15" s="23">
        <f>SUM(J6:J14)</f>
        <v>0</v>
      </c>
      <c r="K15" s="23">
        <f t="shared" ref="K15:V15" si="1">SUM(K6:K14)</f>
        <v>53.38711</v>
      </c>
      <c r="L15" s="23">
        <f t="shared" si="1"/>
        <v>0</v>
      </c>
      <c r="M15" s="23">
        <f t="shared" si="1"/>
        <v>0</v>
      </c>
      <c r="N15" s="23">
        <f t="shared" si="1"/>
        <v>0</v>
      </c>
      <c r="O15" s="23">
        <f t="shared" si="1"/>
        <v>0</v>
      </c>
      <c r="P15" s="23">
        <f t="shared" si="1"/>
        <v>0</v>
      </c>
      <c r="Q15" s="23">
        <f t="shared" si="1"/>
        <v>0</v>
      </c>
      <c r="R15" s="23">
        <f t="shared" si="1"/>
        <v>0</v>
      </c>
      <c r="S15" s="23">
        <f t="shared" si="1"/>
        <v>0</v>
      </c>
      <c r="T15" s="23">
        <f t="shared" si="1"/>
        <v>0</v>
      </c>
      <c r="U15" s="23">
        <f t="shared" si="1"/>
        <v>0</v>
      </c>
      <c r="V15" s="23">
        <f t="shared" si="1"/>
        <v>53.38711</v>
      </c>
      <c r="W15" s="23"/>
      <c r="X15" s="11"/>
      <c r="Y15" s="11"/>
      <c r="Z15" s="11"/>
      <c r="AA15" s="11"/>
    </row>
    <row r="16" spans="2:27" s="12" customFormat="1" x14ac:dyDescent="0.25">
      <c r="B16" s="7"/>
      <c r="C16" s="24"/>
      <c r="D16" s="9"/>
      <c r="E16" s="9"/>
      <c r="F16" s="9"/>
      <c r="G16" s="9"/>
      <c r="H16" s="9"/>
      <c r="I16" s="9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1"/>
      <c r="X16" s="11"/>
      <c r="Y16" s="11"/>
      <c r="Z16" s="11"/>
      <c r="AA16" s="11"/>
    </row>
    <row r="17" spans="2:27" s="12" customFormat="1" x14ac:dyDescent="0.25">
      <c r="B17" s="25" t="s">
        <v>27</v>
      </c>
      <c r="C17" s="26"/>
      <c r="D17" s="15"/>
      <c r="E17" s="15"/>
      <c r="F17" s="15"/>
      <c r="G17" s="15"/>
      <c r="H17" s="15"/>
      <c r="I17" s="15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1"/>
      <c r="X17" s="11"/>
      <c r="Y17" s="11"/>
      <c r="Z17" s="11"/>
      <c r="AA17" s="11"/>
    </row>
    <row r="18" spans="2:27" s="124" customFormat="1" ht="30" x14ac:dyDescent="0.25">
      <c r="B18" s="125" t="s">
        <v>28</v>
      </c>
      <c r="C18" s="126" t="s">
        <v>29</v>
      </c>
      <c r="D18" s="121">
        <v>4</v>
      </c>
      <c r="E18" s="120" t="s">
        <v>13</v>
      </c>
      <c r="F18" s="120" t="s">
        <v>30</v>
      </c>
      <c r="G18" s="120" t="s">
        <v>31</v>
      </c>
      <c r="H18" s="120" t="s">
        <v>16</v>
      </c>
      <c r="I18" s="121">
        <v>5</v>
      </c>
      <c r="J18" s="128">
        <v>1.2</v>
      </c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>
        <f t="shared" ref="V18:V29" si="2">SUM(J18:U18)</f>
        <v>1.2</v>
      </c>
      <c r="W18" s="123" t="s">
        <v>167</v>
      </c>
      <c r="X18" s="130"/>
      <c r="Y18" s="122"/>
      <c r="Z18" s="122"/>
      <c r="AA18" s="122"/>
    </row>
    <row r="19" spans="2:27" s="124" customFormat="1" ht="30" x14ac:dyDescent="0.25">
      <c r="B19" s="129" t="s">
        <v>32</v>
      </c>
      <c r="C19" s="126" t="s">
        <v>29</v>
      </c>
      <c r="D19" s="121">
        <v>4</v>
      </c>
      <c r="E19" s="120" t="s">
        <v>13</v>
      </c>
      <c r="F19" s="120" t="s">
        <v>30</v>
      </c>
      <c r="G19" s="120" t="s">
        <v>31</v>
      </c>
      <c r="H19" s="120" t="s">
        <v>16</v>
      </c>
      <c r="I19" s="121">
        <v>5</v>
      </c>
      <c r="J19" s="128">
        <v>1.2</v>
      </c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>
        <f t="shared" si="2"/>
        <v>1.2</v>
      </c>
      <c r="W19" s="123" t="s">
        <v>167</v>
      </c>
      <c r="X19" s="130"/>
      <c r="Y19" s="122"/>
      <c r="Z19" s="122"/>
      <c r="AA19" s="122"/>
    </row>
    <row r="20" spans="2:27" s="124" customFormat="1" ht="30" x14ac:dyDescent="0.25">
      <c r="B20" s="125" t="s">
        <v>28</v>
      </c>
      <c r="C20" s="126" t="s">
        <v>29</v>
      </c>
      <c r="D20" s="121">
        <v>2</v>
      </c>
      <c r="E20" s="120" t="s">
        <v>13</v>
      </c>
      <c r="F20" s="120" t="s">
        <v>14</v>
      </c>
      <c r="G20" s="120" t="s">
        <v>31</v>
      </c>
      <c r="H20" s="120" t="s">
        <v>16</v>
      </c>
      <c r="I20" s="121">
        <v>5</v>
      </c>
      <c r="J20" s="128">
        <v>0.6</v>
      </c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>
        <f t="shared" si="2"/>
        <v>0.6</v>
      </c>
      <c r="W20" s="123" t="s">
        <v>167</v>
      </c>
      <c r="X20" s="130"/>
      <c r="Y20" s="122"/>
      <c r="Z20" s="122"/>
      <c r="AA20" s="122"/>
    </row>
    <row r="21" spans="2:27" s="124" customFormat="1" ht="30" x14ac:dyDescent="0.25">
      <c r="B21" s="129" t="s">
        <v>32</v>
      </c>
      <c r="C21" s="126" t="s">
        <v>29</v>
      </c>
      <c r="D21" s="121">
        <v>2</v>
      </c>
      <c r="E21" s="120" t="s">
        <v>13</v>
      </c>
      <c r="F21" s="120" t="s">
        <v>14</v>
      </c>
      <c r="G21" s="120" t="s">
        <v>31</v>
      </c>
      <c r="H21" s="120" t="s">
        <v>16</v>
      </c>
      <c r="I21" s="121">
        <v>5</v>
      </c>
      <c r="J21" s="128">
        <v>0.6</v>
      </c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>
        <f t="shared" si="2"/>
        <v>0.6</v>
      </c>
      <c r="W21" s="123" t="s">
        <v>167</v>
      </c>
      <c r="X21" s="130"/>
      <c r="Y21" s="122"/>
      <c r="Z21" s="122"/>
      <c r="AA21" s="122"/>
    </row>
    <row r="22" spans="2:27" s="12" customFormat="1" ht="75" x14ac:dyDescent="0.25">
      <c r="B22" s="28" t="s">
        <v>33</v>
      </c>
      <c r="C22" s="26" t="s">
        <v>34</v>
      </c>
      <c r="D22" s="29">
        <v>1</v>
      </c>
      <c r="E22" s="19" t="s">
        <v>13</v>
      </c>
      <c r="F22" s="19" t="s">
        <v>30</v>
      </c>
      <c r="G22" s="19" t="s">
        <v>31</v>
      </c>
      <c r="H22" s="19" t="s">
        <v>16</v>
      </c>
      <c r="I22" s="15">
        <v>15</v>
      </c>
      <c r="J22" s="16"/>
      <c r="K22" s="16"/>
      <c r="L22" s="16"/>
      <c r="M22" s="16">
        <v>1</v>
      </c>
      <c r="N22" s="16"/>
      <c r="O22" s="16"/>
      <c r="P22" s="16"/>
      <c r="Q22" s="16"/>
      <c r="R22" s="16"/>
      <c r="S22" s="16"/>
      <c r="T22" s="16"/>
      <c r="U22" s="16"/>
      <c r="V22" s="16">
        <f t="shared" si="2"/>
        <v>1</v>
      </c>
      <c r="W22" s="11"/>
      <c r="X22" s="11"/>
      <c r="Y22" s="11"/>
      <c r="Z22" s="11"/>
      <c r="AA22" s="11"/>
    </row>
    <row r="23" spans="2:27" s="12" customFormat="1" ht="60" x14ac:dyDescent="0.25">
      <c r="B23" s="17" t="s">
        <v>35</v>
      </c>
      <c r="C23" s="30" t="s">
        <v>36</v>
      </c>
      <c r="D23" s="29">
        <v>2</v>
      </c>
      <c r="E23" s="19" t="s">
        <v>13</v>
      </c>
      <c r="F23" s="19" t="s">
        <v>30</v>
      </c>
      <c r="G23" s="19" t="s">
        <v>31</v>
      </c>
      <c r="H23" s="19" t="s">
        <v>16</v>
      </c>
      <c r="I23" s="15">
        <v>15</v>
      </c>
      <c r="J23" s="16"/>
      <c r="K23" s="16"/>
      <c r="L23" s="16"/>
      <c r="M23" s="16"/>
      <c r="N23" s="16">
        <v>4</v>
      </c>
      <c r="O23" s="16"/>
      <c r="P23" s="16"/>
      <c r="Q23" s="16"/>
      <c r="R23" s="16"/>
      <c r="S23" s="16"/>
      <c r="T23" s="16"/>
      <c r="U23" s="16"/>
      <c r="V23" s="16">
        <f t="shared" si="2"/>
        <v>4</v>
      </c>
      <c r="W23" s="11"/>
      <c r="X23" s="11"/>
      <c r="Y23" s="11"/>
      <c r="Z23" s="11"/>
      <c r="AA23" s="11"/>
    </row>
    <row r="24" spans="2:27" s="12" customFormat="1" ht="30" x14ac:dyDescent="0.25">
      <c r="B24" s="17" t="s">
        <v>37</v>
      </c>
      <c r="C24" s="30"/>
      <c r="D24" s="29"/>
      <c r="E24" s="19" t="s">
        <v>13</v>
      </c>
      <c r="F24" s="19" t="s">
        <v>14</v>
      </c>
      <c r="G24" s="19" t="s">
        <v>31</v>
      </c>
      <c r="H24" s="19" t="s">
        <v>16</v>
      </c>
      <c r="I24" s="15"/>
      <c r="J24" s="16"/>
      <c r="K24" s="16"/>
      <c r="L24" s="16"/>
      <c r="M24" s="16">
        <v>2</v>
      </c>
      <c r="N24" s="16"/>
      <c r="O24" s="16"/>
      <c r="P24" s="16"/>
      <c r="Q24" s="16"/>
      <c r="R24" s="16"/>
      <c r="S24" s="16"/>
      <c r="T24" s="16"/>
      <c r="U24" s="16"/>
      <c r="V24" s="16">
        <f t="shared" si="2"/>
        <v>2</v>
      </c>
      <c r="W24" s="11" t="s">
        <v>168</v>
      </c>
      <c r="X24" s="11"/>
      <c r="Y24" s="11"/>
      <c r="Z24" s="11"/>
      <c r="AA24" s="11"/>
    </row>
    <row r="25" spans="2:27" s="12" customFormat="1" ht="30" x14ac:dyDescent="0.25">
      <c r="B25" s="17" t="s">
        <v>38</v>
      </c>
      <c r="C25" s="26" t="s">
        <v>39</v>
      </c>
      <c r="D25" s="29">
        <v>1</v>
      </c>
      <c r="E25" s="19" t="s">
        <v>13</v>
      </c>
      <c r="F25" s="19" t="s">
        <v>30</v>
      </c>
      <c r="G25" s="19" t="s">
        <v>31</v>
      </c>
      <c r="H25" s="19" t="s">
        <v>16</v>
      </c>
      <c r="I25" s="15">
        <v>15</v>
      </c>
      <c r="J25" s="16">
        <f>24*0</f>
        <v>0</v>
      </c>
      <c r="K25" s="16"/>
      <c r="L25" s="16"/>
      <c r="M25" s="16"/>
      <c r="N25" s="16"/>
      <c r="O25" s="16">
        <f>24*0</f>
        <v>0</v>
      </c>
      <c r="P25" s="20">
        <f>24*0+10</f>
        <v>10</v>
      </c>
      <c r="Q25" s="16"/>
      <c r="R25" s="16"/>
      <c r="S25" s="16"/>
      <c r="T25" s="16"/>
      <c r="U25" s="16"/>
      <c r="V25" s="16">
        <f t="shared" si="2"/>
        <v>10</v>
      </c>
      <c r="W25" s="11"/>
      <c r="X25" s="11"/>
      <c r="Y25" s="11"/>
      <c r="Z25" s="11"/>
      <c r="AA25" s="11"/>
    </row>
    <row r="26" spans="2:27" s="12" customFormat="1" ht="30" x14ac:dyDescent="0.25">
      <c r="B26" s="17" t="s">
        <v>40</v>
      </c>
      <c r="C26" s="26" t="s">
        <v>29</v>
      </c>
      <c r="D26" s="29">
        <v>5</v>
      </c>
      <c r="E26" s="19" t="s">
        <v>13</v>
      </c>
      <c r="F26" s="19" t="s">
        <v>14</v>
      </c>
      <c r="G26" s="19" t="s">
        <v>31</v>
      </c>
      <c r="H26" s="15" t="s">
        <v>16</v>
      </c>
      <c r="I26" s="15">
        <v>15</v>
      </c>
      <c r="J26" s="16"/>
      <c r="K26" s="16"/>
      <c r="L26" s="16">
        <v>7.5</v>
      </c>
      <c r="M26" s="16"/>
      <c r="N26" s="16"/>
      <c r="O26" s="16"/>
      <c r="P26" s="16"/>
      <c r="Q26" s="16"/>
      <c r="R26" s="16"/>
      <c r="S26" s="16"/>
      <c r="T26" s="16"/>
      <c r="U26" s="16"/>
      <c r="V26" s="16">
        <f t="shared" si="2"/>
        <v>7.5</v>
      </c>
      <c r="W26" s="11"/>
      <c r="X26" s="11"/>
      <c r="Y26" s="11"/>
      <c r="Z26" s="11"/>
      <c r="AA26" s="11"/>
    </row>
    <row r="27" spans="2:27" s="12" customFormat="1" ht="30" x14ac:dyDescent="0.25">
      <c r="B27" s="17" t="s">
        <v>41</v>
      </c>
      <c r="C27" s="26" t="s">
        <v>29</v>
      </c>
      <c r="D27" s="29">
        <v>5</v>
      </c>
      <c r="E27" s="19" t="s">
        <v>13</v>
      </c>
      <c r="F27" s="19" t="s">
        <v>14</v>
      </c>
      <c r="G27" s="19" t="s">
        <v>31</v>
      </c>
      <c r="H27" s="15" t="s">
        <v>16</v>
      </c>
      <c r="I27" s="15">
        <v>15</v>
      </c>
      <c r="J27" s="16">
        <v>2.5</v>
      </c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>
        <f t="shared" si="2"/>
        <v>2.5</v>
      </c>
      <c r="W27" s="11"/>
      <c r="X27" s="11"/>
      <c r="Y27" s="11"/>
      <c r="Z27" s="11"/>
      <c r="AA27" s="11"/>
    </row>
    <row r="28" spans="2:27" s="124" customFormat="1" ht="30" x14ac:dyDescent="0.25">
      <c r="B28" s="125" t="s">
        <v>42</v>
      </c>
      <c r="C28" s="126" t="s">
        <v>29</v>
      </c>
      <c r="D28" s="119">
        <v>1</v>
      </c>
      <c r="E28" s="120" t="s">
        <v>13</v>
      </c>
      <c r="F28" s="120" t="s">
        <v>14</v>
      </c>
      <c r="G28" s="120" t="s">
        <v>31</v>
      </c>
      <c r="H28" s="121" t="s">
        <v>16</v>
      </c>
      <c r="I28" s="121">
        <v>15</v>
      </c>
      <c r="J28" s="20"/>
      <c r="K28" s="20">
        <f>80*0+40</f>
        <v>40</v>
      </c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>
        <f t="shared" si="2"/>
        <v>40</v>
      </c>
      <c r="W28" s="123" t="s">
        <v>165</v>
      </c>
      <c r="X28" s="123" t="s">
        <v>166</v>
      </c>
      <c r="Y28" s="122"/>
      <c r="Z28" s="122"/>
      <c r="AA28" s="122"/>
    </row>
    <row r="29" spans="2:27" s="12" customFormat="1" x14ac:dyDescent="0.25">
      <c r="B29" s="17"/>
      <c r="C29" s="30"/>
      <c r="D29" s="29"/>
      <c r="E29" s="15"/>
      <c r="F29" s="15"/>
      <c r="G29" s="15"/>
      <c r="H29" s="15"/>
      <c r="I29" s="15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>
        <f t="shared" si="2"/>
        <v>0</v>
      </c>
      <c r="W29" s="11"/>
      <c r="X29" s="11"/>
      <c r="Y29" s="11"/>
      <c r="Z29" s="11"/>
      <c r="AA29" s="11"/>
    </row>
    <row r="30" spans="2:27" s="12" customFormat="1" x14ac:dyDescent="0.25">
      <c r="B30" s="13" t="s">
        <v>26</v>
      </c>
      <c r="C30" s="39"/>
      <c r="D30" s="40"/>
      <c r="E30" s="22"/>
      <c r="F30" s="22"/>
      <c r="G30" s="22"/>
      <c r="H30" s="22"/>
      <c r="I30" s="22"/>
      <c r="J30" s="23">
        <f t="shared" ref="J30:V30" si="3">SUM(J18:J29)</f>
        <v>6.1</v>
      </c>
      <c r="K30" s="23">
        <f t="shared" si="3"/>
        <v>40</v>
      </c>
      <c r="L30" s="23">
        <f t="shared" si="3"/>
        <v>7.5</v>
      </c>
      <c r="M30" s="23">
        <f t="shared" si="3"/>
        <v>3</v>
      </c>
      <c r="N30" s="23">
        <f t="shared" si="3"/>
        <v>4</v>
      </c>
      <c r="O30" s="23">
        <f t="shared" si="3"/>
        <v>0</v>
      </c>
      <c r="P30" s="23">
        <f t="shared" si="3"/>
        <v>10</v>
      </c>
      <c r="Q30" s="23">
        <f t="shared" si="3"/>
        <v>0</v>
      </c>
      <c r="R30" s="23">
        <f t="shared" si="3"/>
        <v>0</v>
      </c>
      <c r="S30" s="23">
        <f t="shared" si="3"/>
        <v>0</v>
      </c>
      <c r="T30" s="23">
        <f t="shared" si="3"/>
        <v>0</v>
      </c>
      <c r="U30" s="23">
        <f t="shared" si="3"/>
        <v>0</v>
      </c>
      <c r="V30" s="23">
        <f t="shared" si="3"/>
        <v>70.599999999999994</v>
      </c>
      <c r="W30" s="23"/>
      <c r="X30" s="11"/>
      <c r="Y30" s="11"/>
      <c r="Z30" s="11"/>
      <c r="AA30" s="11"/>
    </row>
    <row r="31" spans="2:27" s="12" customFormat="1" x14ac:dyDescent="0.25">
      <c r="B31" s="7"/>
      <c r="C31" s="24"/>
      <c r="D31" s="9"/>
      <c r="E31" s="9"/>
      <c r="F31" s="9"/>
      <c r="G31" s="9"/>
      <c r="H31" s="9"/>
      <c r="I31" s="9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1"/>
      <c r="X31" s="11"/>
      <c r="Y31" s="11"/>
      <c r="Z31" s="11"/>
      <c r="AA31" s="11"/>
    </row>
    <row r="32" spans="2:27" s="12" customFormat="1" x14ac:dyDescent="0.25">
      <c r="B32" s="25" t="s">
        <v>43</v>
      </c>
      <c r="C32" s="26"/>
      <c r="D32" s="15"/>
      <c r="E32" s="15"/>
      <c r="F32" s="15"/>
      <c r="G32" s="15"/>
      <c r="H32" s="15"/>
      <c r="I32" s="15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1"/>
      <c r="X32" s="11"/>
      <c r="Y32" s="11"/>
      <c r="Z32" s="11"/>
      <c r="AA32" s="11"/>
    </row>
    <row r="33" spans="2:27" s="124" customFormat="1" ht="30" x14ac:dyDescent="0.25">
      <c r="B33" s="117" t="s">
        <v>44</v>
      </c>
      <c r="C33" s="118" t="s">
        <v>45</v>
      </c>
      <c r="D33" s="119">
        <v>1</v>
      </c>
      <c r="E33" s="120" t="s">
        <v>13</v>
      </c>
      <c r="F33" s="120" t="s">
        <v>30</v>
      </c>
      <c r="G33" s="120" t="s">
        <v>31</v>
      </c>
      <c r="H33" s="121" t="s">
        <v>16</v>
      </c>
      <c r="I33" s="121">
        <v>15</v>
      </c>
      <c r="J33" s="20"/>
      <c r="K33" s="20">
        <f>47000000/10^5*0</f>
        <v>0</v>
      </c>
      <c r="L33" s="20"/>
      <c r="M33" s="20"/>
      <c r="N33" s="20"/>
      <c r="O33" s="20">
        <f>66000000/10^5*0</f>
        <v>0</v>
      </c>
      <c r="P33" s="20"/>
      <c r="Q33" s="20"/>
      <c r="R33" s="20">
        <f>66000000/10^5*1*0+500</f>
        <v>500</v>
      </c>
      <c r="S33" s="20"/>
      <c r="T33" s="20"/>
      <c r="U33" s="20"/>
      <c r="V33" s="20">
        <f t="shared" ref="V33:V38" si="4">SUM(J33:U33)</f>
        <v>500</v>
      </c>
      <c r="W33" s="123" t="s">
        <v>169</v>
      </c>
      <c r="X33" s="123" t="s">
        <v>166</v>
      </c>
      <c r="Y33" s="122"/>
      <c r="Z33" s="122"/>
      <c r="AA33" s="122"/>
    </row>
    <row r="34" spans="2:27" s="124" customFormat="1" ht="30" x14ac:dyDescent="0.25">
      <c r="B34" s="129" t="s">
        <v>46</v>
      </c>
      <c r="C34" s="118" t="s">
        <v>45</v>
      </c>
      <c r="D34" s="119">
        <v>1</v>
      </c>
      <c r="E34" s="120" t="s">
        <v>13</v>
      </c>
      <c r="F34" s="120" t="s">
        <v>30</v>
      </c>
      <c r="G34" s="120" t="s">
        <v>31</v>
      </c>
      <c r="H34" s="121" t="s">
        <v>16</v>
      </c>
      <c r="I34" s="121">
        <v>15</v>
      </c>
      <c r="J34" s="20">
        <f>30*0</f>
        <v>0</v>
      </c>
      <c r="K34" s="20">
        <v>30</v>
      </c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>
        <f t="shared" si="4"/>
        <v>30</v>
      </c>
      <c r="W34" s="123" t="s">
        <v>170</v>
      </c>
      <c r="X34" s="123" t="s">
        <v>166</v>
      </c>
      <c r="Y34" s="122"/>
      <c r="Z34" s="122"/>
      <c r="AA34" s="122"/>
    </row>
    <row r="35" spans="2:27" s="38" customFormat="1" ht="30" x14ac:dyDescent="0.25">
      <c r="B35" s="41" t="s">
        <v>46</v>
      </c>
      <c r="C35" s="42" t="s">
        <v>45</v>
      </c>
      <c r="D35" s="33">
        <f>2*0+1</f>
        <v>1</v>
      </c>
      <c r="E35" s="34" t="s">
        <v>13</v>
      </c>
      <c r="F35" s="34" t="s">
        <v>14</v>
      </c>
      <c r="G35" s="34" t="s">
        <v>31</v>
      </c>
      <c r="H35" s="35" t="s">
        <v>16</v>
      </c>
      <c r="I35" s="35">
        <v>15</v>
      </c>
      <c r="J35" s="36">
        <f>60*0</f>
        <v>0</v>
      </c>
      <c r="K35" s="36"/>
      <c r="L35" s="36"/>
      <c r="M35" s="36"/>
      <c r="N35" s="36">
        <f>30*0</f>
        <v>0</v>
      </c>
      <c r="O35" s="36"/>
      <c r="P35" s="36"/>
      <c r="Q35" s="20">
        <f>30*0</f>
        <v>0</v>
      </c>
      <c r="R35" s="36"/>
      <c r="S35" s="36"/>
      <c r="T35" s="36"/>
      <c r="U35" s="36"/>
      <c r="V35" s="36">
        <f t="shared" si="4"/>
        <v>0</v>
      </c>
      <c r="W35" s="37"/>
      <c r="X35" s="37"/>
      <c r="Y35" s="37"/>
      <c r="Z35" s="37"/>
      <c r="AA35" s="37"/>
    </row>
    <row r="36" spans="2:27" s="124" customFormat="1" ht="30" x14ac:dyDescent="0.25">
      <c r="B36" s="129" t="s">
        <v>47</v>
      </c>
      <c r="C36" s="126" t="s">
        <v>29</v>
      </c>
      <c r="D36" s="119">
        <v>1</v>
      </c>
      <c r="E36" s="120" t="s">
        <v>13</v>
      </c>
      <c r="F36" s="120" t="s">
        <v>30</v>
      </c>
      <c r="G36" s="120" t="s">
        <v>31</v>
      </c>
      <c r="H36" s="120" t="s">
        <v>16</v>
      </c>
      <c r="I36" s="121">
        <v>15</v>
      </c>
      <c r="J36" s="20"/>
      <c r="K36" s="20">
        <v>15</v>
      </c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>
        <f t="shared" si="4"/>
        <v>15</v>
      </c>
      <c r="W36" s="123" t="s">
        <v>170</v>
      </c>
      <c r="X36" s="123" t="s">
        <v>166</v>
      </c>
      <c r="Y36" s="122"/>
      <c r="Z36" s="122"/>
      <c r="AA36" s="122"/>
    </row>
    <row r="37" spans="2:27" s="124" customFormat="1" ht="30" x14ac:dyDescent="0.25">
      <c r="B37" s="129" t="s">
        <v>47</v>
      </c>
      <c r="C37" s="126" t="s">
        <v>29</v>
      </c>
      <c r="D37" s="119">
        <f>3*0+2</f>
        <v>2</v>
      </c>
      <c r="E37" s="120" t="s">
        <v>13</v>
      </c>
      <c r="F37" s="120" t="s">
        <v>14</v>
      </c>
      <c r="G37" s="120" t="s">
        <v>31</v>
      </c>
      <c r="H37" s="121" t="s">
        <v>16</v>
      </c>
      <c r="I37" s="121">
        <v>15</v>
      </c>
      <c r="J37" s="20">
        <f>45*0</f>
        <v>0</v>
      </c>
      <c r="K37" s="20"/>
      <c r="L37" s="131">
        <f>15</f>
        <v>15</v>
      </c>
      <c r="M37" s="20"/>
      <c r="N37" s="20"/>
      <c r="O37" s="20"/>
      <c r="P37" s="131">
        <f>15</f>
        <v>15</v>
      </c>
      <c r="Q37" s="20"/>
      <c r="R37" s="20"/>
      <c r="S37" s="20"/>
      <c r="T37" s="20"/>
      <c r="U37" s="20"/>
      <c r="V37" s="20">
        <f t="shared" si="4"/>
        <v>30</v>
      </c>
      <c r="W37" s="123" t="s">
        <v>170</v>
      </c>
      <c r="X37" s="123" t="s">
        <v>166</v>
      </c>
      <c r="Y37" s="122"/>
      <c r="Z37" s="122"/>
      <c r="AA37" s="122"/>
    </row>
    <row r="38" spans="2:27" s="12" customFormat="1" x14ac:dyDescent="0.25">
      <c r="B38" s="17"/>
      <c r="C38" s="30"/>
      <c r="D38" s="29"/>
      <c r="E38" s="15"/>
      <c r="F38" s="15"/>
      <c r="G38" s="15"/>
      <c r="H38" s="15"/>
      <c r="I38" s="15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>
        <f t="shared" si="4"/>
        <v>0</v>
      </c>
      <c r="W38" s="11"/>
      <c r="X38" s="11"/>
      <c r="Y38" s="11"/>
      <c r="Z38" s="11"/>
      <c r="AA38" s="11"/>
    </row>
    <row r="39" spans="2:27" s="12" customFormat="1" x14ac:dyDescent="0.25">
      <c r="B39" s="13" t="s">
        <v>26</v>
      </c>
      <c r="C39" s="43"/>
      <c r="D39" s="22"/>
      <c r="E39" s="22"/>
      <c r="F39" s="22"/>
      <c r="G39" s="22"/>
      <c r="H39" s="22"/>
      <c r="I39" s="22"/>
      <c r="J39" s="23">
        <f t="shared" ref="J39:V39" si="5">SUM(J33:J38)</f>
        <v>0</v>
      </c>
      <c r="K39" s="23">
        <f t="shared" si="5"/>
        <v>45</v>
      </c>
      <c r="L39" s="23">
        <f t="shared" si="5"/>
        <v>15</v>
      </c>
      <c r="M39" s="23">
        <f t="shared" si="5"/>
        <v>0</v>
      </c>
      <c r="N39" s="23">
        <f t="shared" si="5"/>
        <v>0</v>
      </c>
      <c r="O39" s="23">
        <f t="shared" si="5"/>
        <v>0</v>
      </c>
      <c r="P39" s="23">
        <f t="shared" si="5"/>
        <v>15</v>
      </c>
      <c r="Q39" s="23">
        <f t="shared" si="5"/>
        <v>0</v>
      </c>
      <c r="R39" s="23">
        <f t="shared" si="5"/>
        <v>500</v>
      </c>
      <c r="S39" s="23">
        <f t="shared" si="5"/>
        <v>0</v>
      </c>
      <c r="T39" s="23">
        <f t="shared" si="5"/>
        <v>0</v>
      </c>
      <c r="U39" s="23">
        <f t="shared" si="5"/>
        <v>0</v>
      </c>
      <c r="V39" s="23">
        <f t="shared" si="5"/>
        <v>575</v>
      </c>
      <c r="W39" s="23"/>
      <c r="X39" s="11"/>
      <c r="Y39" s="11"/>
      <c r="Z39" s="11"/>
      <c r="AA39" s="11"/>
    </row>
    <row r="40" spans="2:27" s="12" customFormat="1" x14ac:dyDescent="0.25">
      <c r="B40" s="7"/>
      <c r="C40" s="24"/>
      <c r="D40" s="9"/>
      <c r="E40" s="9"/>
      <c r="F40" s="9"/>
      <c r="G40" s="9"/>
      <c r="H40" s="9"/>
      <c r="I40" s="9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1"/>
      <c r="X40" s="11"/>
      <c r="Y40" s="11"/>
      <c r="Z40" s="11"/>
      <c r="AA40" s="11"/>
    </row>
    <row r="41" spans="2:27" s="12" customFormat="1" x14ac:dyDescent="0.25">
      <c r="B41" s="13" t="s">
        <v>48</v>
      </c>
      <c r="C41" s="26"/>
      <c r="D41" s="15"/>
      <c r="E41" s="15"/>
      <c r="F41" s="15"/>
      <c r="G41" s="15"/>
      <c r="H41" s="15"/>
      <c r="I41" s="15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1"/>
      <c r="X41" s="11"/>
      <c r="Y41" s="11"/>
      <c r="Z41" s="11"/>
      <c r="AA41" s="11"/>
    </row>
    <row r="42" spans="2:27" s="12" customFormat="1" x14ac:dyDescent="0.25">
      <c r="B42" s="17"/>
      <c r="C42" s="30"/>
      <c r="D42" s="29"/>
      <c r="E42" s="19"/>
      <c r="F42" s="19"/>
      <c r="G42" s="19"/>
      <c r="H42" s="19"/>
      <c r="I42" s="15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>
        <f t="shared" ref="V42:V43" si="6">SUM(J42:U42)</f>
        <v>0</v>
      </c>
      <c r="W42" s="11"/>
      <c r="X42" s="11"/>
      <c r="Y42" s="11"/>
      <c r="Z42" s="11"/>
      <c r="AA42" s="11"/>
    </row>
    <row r="43" spans="2:27" s="12" customFormat="1" x14ac:dyDescent="0.25">
      <c r="B43" s="17" t="s">
        <v>49</v>
      </c>
      <c r="C43" s="26"/>
      <c r="D43" s="15"/>
      <c r="E43" s="15"/>
      <c r="F43" s="15"/>
      <c r="G43" s="15"/>
      <c r="H43" s="15"/>
      <c r="I43" s="15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>
        <f t="shared" si="6"/>
        <v>0</v>
      </c>
      <c r="W43" s="11"/>
      <c r="X43" s="11"/>
      <c r="Y43" s="11"/>
      <c r="Z43" s="11"/>
      <c r="AA43" s="11"/>
    </row>
    <row r="44" spans="2:27" s="12" customFormat="1" x14ac:dyDescent="0.25">
      <c r="B44" s="13" t="s">
        <v>26</v>
      </c>
      <c r="C44" s="43"/>
      <c r="D44" s="22"/>
      <c r="E44" s="22"/>
      <c r="F44" s="22"/>
      <c r="G44" s="22"/>
      <c r="H44" s="22"/>
      <c r="I44" s="22"/>
      <c r="J44" s="23">
        <f>SUM(J42:J43)</f>
        <v>0</v>
      </c>
      <c r="K44" s="23">
        <f t="shared" ref="K44:V44" si="7">SUM(K42:K43)</f>
        <v>0</v>
      </c>
      <c r="L44" s="23">
        <f t="shared" si="7"/>
        <v>0</v>
      </c>
      <c r="M44" s="23">
        <f t="shared" si="7"/>
        <v>0</v>
      </c>
      <c r="N44" s="23">
        <f t="shared" si="7"/>
        <v>0</v>
      </c>
      <c r="O44" s="23">
        <f t="shared" si="7"/>
        <v>0</v>
      </c>
      <c r="P44" s="23">
        <f t="shared" si="7"/>
        <v>0</v>
      </c>
      <c r="Q44" s="23">
        <f t="shared" si="7"/>
        <v>0</v>
      </c>
      <c r="R44" s="23">
        <f t="shared" si="7"/>
        <v>0</v>
      </c>
      <c r="S44" s="23">
        <f t="shared" si="7"/>
        <v>0</v>
      </c>
      <c r="T44" s="23">
        <f t="shared" si="7"/>
        <v>0</v>
      </c>
      <c r="U44" s="23">
        <f t="shared" si="7"/>
        <v>0</v>
      </c>
      <c r="V44" s="23">
        <f t="shared" si="7"/>
        <v>0</v>
      </c>
      <c r="W44" s="11"/>
      <c r="X44" s="11"/>
      <c r="Y44" s="11"/>
      <c r="Z44" s="11"/>
      <c r="AA44" s="11"/>
    </row>
    <row r="45" spans="2:27" s="12" customFormat="1" x14ac:dyDescent="0.25">
      <c r="B45" s="7"/>
      <c r="C45" s="44"/>
      <c r="D45" s="45"/>
      <c r="E45" s="9"/>
      <c r="F45" s="9"/>
      <c r="G45" s="9"/>
      <c r="H45" s="9"/>
      <c r="I45" s="9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1"/>
      <c r="X45" s="11"/>
      <c r="Y45" s="11"/>
      <c r="Z45" s="11"/>
      <c r="AA45" s="11"/>
    </row>
    <row r="46" spans="2:27" s="12" customFormat="1" x14ac:dyDescent="0.25">
      <c r="B46" s="13" t="s">
        <v>50</v>
      </c>
      <c r="C46" s="46"/>
      <c r="D46" s="47"/>
      <c r="E46" s="15"/>
      <c r="F46" s="15"/>
      <c r="G46" s="15"/>
      <c r="H46" s="15"/>
      <c r="I46" s="15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1"/>
      <c r="X46" s="11"/>
      <c r="Y46" s="11"/>
      <c r="Z46" s="11"/>
      <c r="AA46" s="11"/>
    </row>
    <row r="47" spans="2:27" s="12" customFormat="1" ht="45" x14ac:dyDescent="0.25">
      <c r="B47" s="17" t="s">
        <v>51</v>
      </c>
      <c r="C47" s="44" t="s">
        <v>52</v>
      </c>
      <c r="D47" s="48">
        <v>1</v>
      </c>
      <c r="E47" s="19" t="s">
        <v>13</v>
      </c>
      <c r="F47" s="19" t="s">
        <v>30</v>
      </c>
      <c r="G47" s="19" t="s">
        <v>31</v>
      </c>
      <c r="H47" s="19" t="s">
        <v>16</v>
      </c>
      <c r="I47" s="15">
        <v>15</v>
      </c>
      <c r="J47" s="16"/>
      <c r="K47" s="16"/>
      <c r="L47" s="16"/>
      <c r="M47" s="16">
        <v>10</v>
      </c>
      <c r="N47" s="16"/>
      <c r="O47" s="16"/>
      <c r="P47" s="16"/>
      <c r="Q47" s="16"/>
      <c r="R47" s="16"/>
      <c r="S47" s="16"/>
      <c r="T47" s="16"/>
      <c r="U47" s="16"/>
      <c r="V47" s="16">
        <f t="shared" ref="V47:V56" si="8">SUM(J47:U47)</f>
        <v>10</v>
      </c>
      <c r="W47" s="11"/>
      <c r="X47" s="11"/>
      <c r="Y47" s="11"/>
      <c r="Z47" s="11"/>
      <c r="AA47" s="11"/>
    </row>
    <row r="48" spans="2:27" s="38" customFormat="1" ht="75" x14ac:dyDescent="0.25">
      <c r="B48" s="41" t="s">
        <v>33</v>
      </c>
      <c r="C48" s="32" t="s">
        <v>34</v>
      </c>
      <c r="D48" s="33">
        <v>1</v>
      </c>
      <c r="E48" s="34" t="s">
        <v>13</v>
      </c>
      <c r="F48" s="34" t="s">
        <v>30</v>
      </c>
      <c r="G48" s="34" t="s">
        <v>31</v>
      </c>
      <c r="H48" s="34" t="s">
        <v>16</v>
      </c>
      <c r="I48" s="35">
        <v>15</v>
      </c>
      <c r="J48" s="36"/>
      <c r="K48" s="36"/>
      <c r="L48" s="36"/>
      <c r="M48" s="36">
        <v>1</v>
      </c>
      <c r="N48" s="36"/>
      <c r="O48" s="36"/>
      <c r="P48" s="36"/>
      <c r="Q48" s="36"/>
      <c r="R48" s="36"/>
      <c r="S48" s="36"/>
      <c r="T48" s="36"/>
      <c r="U48" s="36"/>
      <c r="V48" s="36">
        <f t="shared" si="8"/>
        <v>1</v>
      </c>
      <c r="W48" s="37"/>
      <c r="X48" s="37"/>
      <c r="Y48" s="37"/>
      <c r="Z48" s="37"/>
      <c r="AA48" s="37"/>
    </row>
    <row r="49" spans="2:27" s="38" customFormat="1" ht="30" x14ac:dyDescent="0.25">
      <c r="B49" s="31" t="s">
        <v>53</v>
      </c>
      <c r="C49" s="32" t="s">
        <v>54</v>
      </c>
      <c r="D49" s="49">
        <v>2</v>
      </c>
      <c r="E49" s="34" t="s">
        <v>13</v>
      </c>
      <c r="F49" s="34" t="s">
        <v>30</v>
      </c>
      <c r="G49" s="34" t="s">
        <v>31</v>
      </c>
      <c r="H49" s="34" t="s">
        <v>16</v>
      </c>
      <c r="I49" s="35">
        <v>15</v>
      </c>
      <c r="J49" s="36"/>
      <c r="K49" s="36"/>
      <c r="L49" s="36">
        <v>1.5</v>
      </c>
      <c r="M49" s="36"/>
      <c r="N49" s="36"/>
      <c r="O49" s="36"/>
      <c r="P49" s="36"/>
      <c r="Q49" s="36"/>
      <c r="R49" s="36"/>
      <c r="S49" s="36"/>
      <c r="T49" s="36"/>
      <c r="U49" s="36"/>
      <c r="V49" s="36">
        <f t="shared" si="8"/>
        <v>1.5</v>
      </c>
      <c r="W49" s="37"/>
      <c r="X49" s="37"/>
      <c r="Y49" s="37"/>
      <c r="Z49" s="37"/>
      <c r="AA49" s="37"/>
    </row>
    <row r="50" spans="2:27" s="124" customFormat="1" ht="30" x14ac:dyDescent="0.25">
      <c r="B50" s="125" t="s">
        <v>55</v>
      </c>
      <c r="C50" s="132" t="s">
        <v>56</v>
      </c>
      <c r="D50" s="133">
        <v>1</v>
      </c>
      <c r="E50" s="120" t="s">
        <v>13</v>
      </c>
      <c r="F50" s="120" t="s">
        <v>30</v>
      </c>
      <c r="G50" s="120" t="s">
        <v>31</v>
      </c>
      <c r="H50" s="120" t="s">
        <v>16</v>
      </c>
      <c r="I50" s="121">
        <v>15</v>
      </c>
      <c r="J50" s="20">
        <v>18</v>
      </c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>
        <f t="shared" si="8"/>
        <v>18</v>
      </c>
      <c r="W50" s="123" t="s">
        <v>173</v>
      </c>
      <c r="X50" s="123" t="s">
        <v>166</v>
      </c>
      <c r="Y50" s="122"/>
      <c r="Z50" s="122"/>
      <c r="AA50" s="122"/>
    </row>
    <row r="51" spans="2:27" s="12" customFormat="1" ht="30" x14ac:dyDescent="0.25">
      <c r="B51" s="17" t="s">
        <v>57</v>
      </c>
      <c r="C51" s="26" t="s">
        <v>58</v>
      </c>
      <c r="D51" s="48">
        <v>1</v>
      </c>
      <c r="E51" s="19" t="s">
        <v>13</v>
      </c>
      <c r="F51" s="19" t="s">
        <v>30</v>
      </c>
      <c r="G51" s="19" t="s">
        <v>31</v>
      </c>
      <c r="H51" s="19" t="s">
        <v>16</v>
      </c>
      <c r="I51" s="15">
        <v>15</v>
      </c>
      <c r="J51" s="16"/>
      <c r="K51" s="16"/>
      <c r="L51" s="16"/>
      <c r="M51" s="16"/>
      <c r="N51" s="16">
        <v>2</v>
      </c>
      <c r="O51" s="16"/>
      <c r="P51" s="16"/>
      <c r="Q51" s="16"/>
      <c r="R51" s="16"/>
      <c r="S51" s="16"/>
      <c r="T51" s="16"/>
      <c r="U51" s="16"/>
      <c r="V51" s="16">
        <f t="shared" si="8"/>
        <v>2</v>
      </c>
      <c r="W51" s="11"/>
      <c r="X51" s="11"/>
      <c r="Y51" s="11"/>
      <c r="Z51" s="11"/>
      <c r="AA51" s="11"/>
    </row>
    <row r="52" spans="2:27" s="38" customFormat="1" ht="30" x14ac:dyDescent="0.25">
      <c r="B52" s="31" t="s">
        <v>59</v>
      </c>
      <c r="C52" s="51" t="s">
        <v>60</v>
      </c>
      <c r="D52" s="52">
        <v>1</v>
      </c>
      <c r="E52" s="34" t="s">
        <v>13</v>
      </c>
      <c r="F52" s="34" t="s">
        <v>14</v>
      </c>
      <c r="G52" s="34" t="s">
        <v>31</v>
      </c>
      <c r="H52" s="35" t="s">
        <v>16</v>
      </c>
      <c r="I52" s="35">
        <v>15</v>
      </c>
      <c r="J52" s="36"/>
      <c r="K52" s="36">
        <v>2.5</v>
      </c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>
        <f t="shared" si="8"/>
        <v>2.5</v>
      </c>
      <c r="W52" s="37"/>
      <c r="X52" s="37"/>
      <c r="Y52" s="37"/>
      <c r="Z52" s="37"/>
      <c r="AA52" s="37"/>
    </row>
    <row r="53" spans="2:27" s="12" customFormat="1" ht="30" x14ac:dyDescent="0.25">
      <c r="B53" s="17" t="s">
        <v>61</v>
      </c>
      <c r="C53" s="50" t="s">
        <v>62</v>
      </c>
      <c r="D53" s="48">
        <v>1</v>
      </c>
      <c r="E53" s="19" t="s">
        <v>13</v>
      </c>
      <c r="F53" s="19" t="s">
        <v>14</v>
      </c>
      <c r="G53" s="19" t="s">
        <v>31</v>
      </c>
      <c r="H53" s="15" t="s">
        <v>16</v>
      </c>
      <c r="I53" s="15">
        <v>15</v>
      </c>
      <c r="J53" s="16"/>
      <c r="K53" s="16"/>
      <c r="L53" s="16">
        <f>120*0</f>
        <v>0</v>
      </c>
      <c r="M53" s="16"/>
      <c r="N53" s="16">
        <f>120*0</f>
        <v>0</v>
      </c>
      <c r="O53" s="16"/>
      <c r="P53" s="16"/>
      <c r="Q53" s="16"/>
      <c r="R53" s="53">
        <f>120*0+100</f>
        <v>100</v>
      </c>
      <c r="S53" s="16"/>
      <c r="T53" s="16"/>
      <c r="U53" s="16"/>
      <c r="V53" s="16">
        <f>SUM(J53:U53)-21-18</f>
        <v>61</v>
      </c>
      <c r="W53" s="11"/>
      <c r="X53" s="11"/>
      <c r="Y53" s="11" t="s">
        <v>186</v>
      </c>
      <c r="Z53" s="11"/>
      <c r="AA53" s="11"/>
    </row>
    <row r="54" spans="2:27" s="124" customFormat="1" ht="30" x14ac:dyDescent="0.25">
      <c r="B54" s="125" t="s">
        <v>171</v>
      </c>
      <c r="C54" s="132"/>
      <c r="D54" s="133"/>
      <c r="E54" s="120" t="s">
        <v>13</v>
      </c>
      <c r="F54" s="120" t="s">
        <v>14</v>
      </c>
      <c r="G54" s="120" t="s">
        <v>31</v>
      </c>
      <c r="H54" s="121" t="s">
        <v>16</v>
      </c>
      <c r="I54" s="121">
        <v>15</v>
      </c>
      <c r="J54" s="20"/>
      <c r="K54" s="20"/>
      <c r="L54" s="20"/>
      <c r="M54" s="20"/>
      <c r="N54" s="20">
        <v>21</v>
      </c>
      <c r="O54" s="20"/>
      <c r="P54" s="20"/>
      <c r="Q54" s="20"/>
      <c r="R54" s="53"/>
      <c r="S54" s="20"/>
      <c r="T54" s="20"/>
      <c r="U54" s="20"/>
      <c r="V54" s="20">
        <f t="shared" si="8"/>
        <v>21</v>
      </c>
      <c r="W54" s="123" t="s">
        <v>173</v>
      </c>
      <c r="X54" s="123" t="s">
        <v>166</v>
      </c>
      <c r="Y54" s="123" t="s">
        <v>172</v>
      </c>
      <c r="Z54" s="122"/>
      <c r="AA54" s="122"/>
    </row>
    <row r="55" spans="2:27" s="12" customFormat="1" ht="30" x14ac:dyDescent="0.25">
      <c r="B55" s="17" t="s">
        <v>63</v>
      </c>
      <c r="C55" s="26" t="s">
        <v>64</v>
      </c>
      <c r="D55" s="1">
        <v>1</v>
      </c>
      <c r="E55" s="19" t="s">
        <v>13</v>
      </c>
      <c r="F55" s="19" t="s">
        <v>30</v>
      </c>
      <c r="G55" s="19" t="s">
        <v>31</v>
      </c>
      <c r="H55" s="19" t="s">
        <v>16</v>
      </c>
      <c r="I55" s="15">
        <v>15</v>
      </c>
      <c r="J55" s="16">
        <v>1</v>
      </c>
      <c r="K55" s="16"/>
      <c r="L55" s="16">
        <v>1</v>
      </c>
      <c r="M55" s="16"/>
      <c r="N55" s="16">
        <v>1</v>
      </c>
      <c r="O55" s="16"/>
      <c r="P55" s="16">
        <v>1</v>
      </c>
      <c r="Q55" s="16"/>
      <c r="R55" s="16">
        <v>1</v>
      </c>
      <c r="S55" s="16"/>
      <c r="T55" s="16"/>
      <c r="U55" s="16"/>
      <c r="V55" s="16">
        <f t="shared" si="8"/>
        <v>5</v>
      </c>
      <c r="W55" s="11"/>
      <c r="X55" s="11"/>
      <c r="Y55" s="11"/>
      <c r="Z55" s="11"/>
      <c r="AA55" s="11"/>
    </row>
    <row r="56" spans="2:27" s="12" customFormat="1" x14ac:dyDescent="0.25">
      <c r="B56" s="17"/>
      <c r="C56" s="50"/>
      <c r="D56" s="54"/>
      <c r="E56" s="15"/>
      <c r="F56" s="15"/>
      <c r="G56" s="15"/>
      <c r="H56" s="15"/>
      <c r="I56" s="15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>
        <f t="shared" si="8"/>
        <v>0</v>
      </c>
      <c r="W56" s="11"/>
      <c r="X56" s="11"/>
      <c r="Y56" s="11"/>
      <c r="Z56" s="11"/>
      <c r="AA56" s="11"/>
    </row>
    <row r="57" spans="2:27" s="12" customFormat="1" x14ac:dyDescent="0.25">
      <c r="B57" s="13" t="s">
        <v>26</v>
      </c>
      <c r="C57" s="55"/>
      <c r="D57" s="56"/>
      <c r="E57" s="22"/>
      <c r="F57" s="22"/>
      <c r="G57" s="22"/>
      <c r="H57" s="22"/>
      <c r="I57" s="22"/>
      <c r="J57" s="23">
        <f t="shared" ref="J57:V57" si="9">SUM(J47:J56)</f>
        <v>19</v>
      </c>
      <c r="K57" s="23">
        <f t="shared" si="9"/>
        <v>2.5</v>
      </c>
      <c r="L57" s="23">
        <f t="shared" si="9"/>
        <v>2.5</v>
      </c>
      <c r="M57" s="23">
        <f t="shared" si="9"/>
        <v>11</v>
      </c>
      <c r="N57" s="23">
        <f t="shared" si="9"/>
        <v>24</v>
      </c>
      <c r="O57" s="23">
        <f t="shared" si="9"/>
        <v>0</v>
      </c>
      <c r="P57" s="23">
        <f t="shared" si="9"/>
        <v>1</v>
      </c>
      <c r="Q57" s="23">
        <f t="shared" si="9"/>
        <v>0</v>
      </c>
      <c r="R57" s="23">
        <f t="shared" si="9"/>
        <v>101</v>
      </c>
      <c r="S57" s="23">
        <f t="shared" si="9"/>
        <v>0</v>
      </c>
      <c r="T57" s="23">
        <f t="shared" si="9"/>
        <v>0</v>
      </c>
      <c r="U57" s="23">
        <f t="shared" si="9"/>
        <v>0</v>
      </c>
      <c r="V57" s="23">
        <f t="shared" si="9"/>
        <v>122</v>
      </c>
      <c r="W57" s="23"/>
      <c r="X57" s="11"/>
      <c r="Y57" s="11"/>
      <c r="Z57" s="11"/>
      <c r="AA57" s="11"/>
    </row>
    <row r="58" spans="2:27" s="12" customFormat="1" x14ac:dyDescent="0.25">
      <c r="B58" s="7"/>
      <c r="C58" s="24"/>
      <c r="D58" s="9"/>
      <c r="E58" s="9"/>
      <c r="F58" s="9"/>
      <c r="G58" s="9"/>
      <c r="H58" s="9"/>
      <c r="I58" s="9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11"/>
      <c r="X58" s="11"/>
      <c r="Y58" s="11"/>
      <c r="Z58" s="11"/>
      <c r="AA58" s="11"/>
    </row>
    <row r="59" spans="2:27" s="12" customFormat="1" x14ac:dyDescent="0.25">
      <c r="B59" s="13" t="s">
        <v>65</v>
      </c>
      <c r="C59" s="26"/>
      <c r="D59" s="15"/>
      <c r="E59" s="15"/>
      <c r="F59" s="15"/>
      <c r="G59" s="15"/>
      <c r="H59" s="15"/>
      <c r="I59" s="15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11"/>
      <c r="X59" s="11"/>
      <c r="Y59" s="11"/>
      <c r="Z59" s="11"/>
      <c r="AA59" s="11"/>
    </row>
    <row r="60" spans="2:27" s="38" customFormat="1" x14ac:dyDescent="0.25">
      <c r="B60" s="57" t="s">
        <v>66</v>
      </c>
      <c r="C60" s="32"/>
      <c r="D60" s="35"/>
      <c r="E60" s="35"/>
      <c r="F60" s="35"/>
      <c r="G60" s="35"/>
      <c r="H60" s="35"/>
      <c r="I60" s="35"/>
      <c r="J60" s="58"/>
      <c r="K60" s="58"/>
      <c r="L60" s="58"/>
      <c r="M60" s="58"/>
      <c r="N60" s="58"/>
      <c r="O60" s="58"/>
      <c r="P60" s="58"/>
      <c r="Q60" s="58"/>
      <c r="R60" s="58"/>
      <c r="S60" s="59">
        <f>100*0</f>
        <v>0</v>
      </c>
      <c r="T60" s="58"/>
      <c r="U60" s="58"/>
      <c r="V60" s="58">
        <f>SUM(J60:U60)</f>
        <v>0</v>
      </c>
      <c r="W60" s="37"/>
      <c r="X60" s="37"/>
      <c r="Y60" s="37"/>
      <c r="Z60" s="37"/>
      <c r="AA60" s="37"/>
    </row>
    <row r="61" spans="2:27" s="12" customFormat="1" x14ac:dyDescent="0.25">
      <c r="B61" s="13" t="s">
        <v>26</v>
      </c>
      <c r="C61" s="43"/>
      <c r="D61" s="22"/>
      <c r="E61" s="22"/>
      <c r="F61" s="22"/>
      <c r="G61" s="22"/>
      <c r="H61" s="22"/>
      <c r="I61" s="22"/>
      <c r="J61" s="23">
        <f t="shared" ref="J61:V61" si="10">SUM(J60:J60)</f>
        <v>0</v>
      </c>
      <c r="K61" s="23">
        <f t="shared" si="10"/>
        <v>0</v>
      </c>
      <c r="L61" s="23">
        <f t="shared" si="10"/>
        <v>0</v>
      </c>
      <c r="M61" s="23">
        <f t="shared" si="10"/>
        <v>0</v>
      </c>
      <c r="N61" s="23">
        <f t="shared" si="10"/>
        <v>0</v>
      </c>
      <c r="O61" s="23">
        <f t="shared" si="10"/>
        <v>0</v>
      </c>
      <c r="P61" s="23">
        <f t="shared" si="10"/>
        <v>0</v>
      </c>
      <c r="Q61" s="23">
        <f t="shared" si="10"/>
        <v>0</v>
      </c>
      <c r="R61" s="23">
        <f t="shared" si="10"/>
        <v>0</v>
      </c>
      <c r="S61" s="23">
        <f t="shared" si="10"/>
        <v>0</v>
      </c>
      <c r="T61" s="23">
        <f t="shared" si="10"/>
        <v>0</v>
      </c>
      <c r="U61" s="23">
        <f t="shared" si="10"/>
        <v>0</v>
      </c>
      <c r="V61" s="23">
        <f t="shared" si="10"/>
        <v>0</v>
      </c>
      <c r="W61" s="23"/>
      <c r="X61" s="11"/>
      <c r="Y61" s="11"/>
      <c r="Z61" s="11"/>
      <c r="AA61" s="11"/>
    </row>
    <row r="62" spans="2:27" s="12" customFormat="1" x14ac:dyDescent="0.25">
      <c r="B62" s="60"/>
      <c r="C62" s="61"/>
      <c r="D62" s="62"/>
      <c r="E62" s="63"/>
      <c r="F62" s="64"/>
      <c r="G62" s="64"/>
      <c r="H62" s="63"/>
      <c r="I62" s="65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11"/>
      <c r="X62" s="11"/>
      <c r="Y62" s="11"/>
      <c r="Z62" s="11"/>
      <c r="AA62" s="11"/>
    </row>
    <row r="63" spans="2:27" s="12" customFormat="1" x14ac:dyDescent="0.25">
      <c r="B63" s="67" t="s">
        <v>67</v>
      </c>
      <c r="C63" s="68"/>
      <c r="D63" s="69"/>
      <c r="E63" s="70"/>
      <c r="F63" s="71"/>
      <c r="G63" s="71"/>
      <c r="H63" s="70"/>
      <c r="I63" s="72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11"/>
      <c r="X63" s="11"/>
      <c r="Y63" s="11"/>
      <c r="Z63" s="11"/>
      <c r="AA63" s="11"/>
    </row>
    <row r="64" spans="2:27" s="12" customFormat="1" x14ac:dyDescent="0.25">
      <c r="B64" s="74" t="s">
        <v>175</v>
      </c>
      <c r="C64" s="68"/>
      <c r="D64" s="69"/>
      <c r="E64" s="70"/>
      <c r="F64" s="71"/>
      <c r="G64" s="71"/>
      <c r="H64" s="70"/>
      <c r="I64" s="72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11"/>
      <c r="X64" s="11"/>
      <c r="Y64" s="11"/>
      <c r="Z64" s="11"/>
      <c r="AA64" s="11"/>
    </row>
    <row r="65" spans="2:27" s="124" customFormat="1" x14ac:dyDescent="0.25">
      <c r="B65" s="125" t="s">
        <v>68</v>
      </c>
      <c r="C65" s="126" t="s">
        <v>69</v>
      </c>
      <c r="D65" s="134">
        <v>1</v>
      </c>
      <c r="E65" s="121" t="s">
        <v>70</v>
      </c>
      <c r="F65" s="135" t="s">
        <v>71</v>
      </c>
      <c r="G65" s="120" t="s">
        <v>31</v>
      </c>
      <c r="H65" s="120" t="s">
        <v>16</v>
      </c>
      <c r="I65" s="119">
        <v>5</v>
      </c>
      <c r="J65" s="85">
        <f>('[1]Tooling Investment'!$E$6/2)/10^5</f>
        <v>20.125</v>
      </c>
      <c r="K65" s="85"/>
      <c r="L65" s="85"/>
      <c r="M65" s="85">
        <f>J65</f>
        <v>20.125</v>
      </c>
      <c r="N65" s="84"/>
      <c r="O65" s="84"/>
      <c r="P65" s="84"/>
      <c r="Q65" s="84"/>
      <c r="R65" s="84"/>
      <c r="S65" s="84"/>
      <c r="T65" s="84"/>
      <c r="U65" s="84"/>
      <c r="V65" s="53">
        <f t="shared" ref="V65:V67" si="11">SUM(J65:U65)</f>
        <v>40.25</v>
      </c>
      <c r="W65" s="122" t="s">
        <v>174</v>
      </c>
      <c r="X65" s="123" t="s">
        <v>166</v>
      </c>
      <c r="Y65" s="122"/>
      <c r="Z65" s="122"/>
      <c r="AA65" s="122"/>
    </row>
    <row r="66" spans="2:27" s="12" customFormat="1" x14ac:dyDescent="0.25">
      <c r="B66" s="17" t="s">
        <v>72</v>
      </c>
      <c r="C66" s="26" t="s">
        <v>69</v>
      </c>
      <c r="D66" s="75">
        <v>1</v>
      </c>
      <c r="E66" s="15" t="s">
        <v>70</v>
      </c>
      <c r="F66" s="1" t="s">
        <v>71</v>
      </c>
      <c r="G66" s="19" t="s">
        <v>31</v>
      </c>
      <c r="H66" s="19" t="s">
        <v>16</v>
      </c>
      <c r="I66" s="29">
        <v>5</v>
      </c>
      <c r="J66" s="76">
        <f>(('[1]Tooling Investment'!$F$6+'[1]Tooling Investment'!$G$6)/2)/10^5</f>
        <v>3.25</v>
      </c>
      <c r="K66" s="76"/>
      <c r="L66" s="76"/>
      <c r="M66" s="76">
        <f>J66</f>
        <v>3.25</v>
      </c>
      <c r="N66" s="73"/>
      <c r="O66" s="73"/>
      <c r="P66" s="73"/>
      <c r="Q66" s="73"/>
      <c r="R66" s="73"/>
      <c r="S66" s="73"/>
      <c r="T66" s="73"/>
      <c r="U66" s="73"/>
      <c r="V66" s="77">
        <f t="shared" si="11"/>
        <v>6.5</v>
      </c>
      <c r="W66" s="11"/>
      <c r="X66" s="11"/>
      <c r="Y66" s="11"/>
      <c r="Z66" s="11"/>
      <c r="AA66" s="11"/>
    </row>
    <row r="67" spans="2:27" s="12" customFormat="1" x14ac:dyDescent="0.25">
      <c r="B67" s="17" t="s">
        <v>73</v>
      </c>
      <c r="C67" s="26" t="s">
        <v>69</v>
      </c>
      <c r="D67" s="75">
        <v>1</v>
      </c>
      <c r="E67" s="15" t="s">
        <v>70</v>
      </c>
      <c r="F67" s="1" t="s">
        <v>30</v>
      </c>
      <c r="G67" s="19" t="s">
        <v>31</v>
      </c>
      <c r="H67" s="19" t="s">
        <v>16</v>
      </c>
      <c r="I67" s="29">
        <v>5</v>
      </c>
      <c r="J67" s="76">
        <f>'[1]Tooling Investment'!$H$6/2/10^5</f>
        <v>2</v>
      </c>
      <c r="K67" s="76"/>
      <c r="L67" s="76"/>
      <c r="M67" s="76">
        <f>J67</f>
        <v>2</v>
      </c>
      <c r="N67" s="73"/>
      <c r="O67" s="73"/>
      <c r="P67" s="73"/>
      <c r="Q67" s="73"/>
      <c r="R67" s="73"/>
      <c r="S67" s="73"/>
      <c r="T67" s="73"/>
      <c r="U67" s="73"/>
      <c r="V67" s="77">
        <f t="shared" si="11"/>
        <v>4</v>
      </c>
      <c r="W67" s="11"/>
      <c r="X67" s="11"/>
      <c r="Y67" s="11"/>
      <c r="Z67" s="11"/>
      <c r="AA67" s="11"/>
    </row>
    <row r="68" spans="2:27" s="12" customFormat="1" x14ac:dyDescent="0.25">
      <c r="B68" s="25" t="s">
        <v>74</v>
      </c>
      <c r="C68" s="26"/>
      <c r="D68" s="75"/>
      <c r="E68" s="15"/>
      <c r="F68" s="1"/>
      <c r="G68" s="1"/>
      <c r="H68" s="70"/>
      <c r="I68" s="72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8"/>
      <c r="W68" s="11"/>
      <c r="X68" s="11"/>
      <c r="Y68" s="11"/>
      <c r="Z68" s="11"/>
      <c r="AA68" s="11"/>
    </row>
    <row r="69" spans="2:27" s="38" customFormat="1" ht="30" x14ac:dyDescent="0.25">
      <c r="B69" s="31" t="s">
        <v>68</v>
      </c>
      <c r="C69" s="32" t="s">
        <v>69</v>
      </c>
      <c r="D69" s="79">
        <v>1</v>
      </c>
      <c r="E69" s="35" t="s">
        <v>70</v>
      </c>
      <c r="F69" s="49" t="s">
        <v>71</v>
      </c>
      <c r="G69" s="34" t="s">
        <v>31</v>
      </c>
      <c r="H69" s="34" t="s">
        <v>16</v>
      </c>
      <c r="I69" s="33">
        <v>5</v>
      </c>
      <c r="J69" s="80">
        <f>(('[1]Tooling Investment'!$E$7+'[1]Tooling Investment'!$E$8)/10^5)/2</f>
        <v>56.25</v>
      </c>
      <c r="K69" s="80"/>
      <c r="L69" s="80">
        <f>'[1]Tooling Investment'!$E$7/10^5/2</f>
        <v>47.25</v>
      </c>
      <c r="M69" s="80">
        <f>'[1]Tooling Investment'!$E$8/2/10^5</f>
        <v>9</v>
      </c>
      <c r="N69" s="81"/>
      <c r="O69" s="81"/>
      <c r="P69" s="81"/>
      <c r="Q69" s="81"/>
      <c r="R69" s="81"/>
      <c r="S69" s="81"/>
      <c r="T69" s="81"/>
      <c r="U69" s="81"/>
      <c r="V69" s="82">
        <f t="shared" ref="V69:V71" si="12">SUM(J69:U69)</f>
        <v>112.5</v>
      </c>
      <c r="W69" s="136" t="s">
        <v>177</v>
      </c>
      <c r="X69" s="37" t="s">
        <v>176</v>
      </c>
      <c r="Y69" s="37"/>
      <c r="Z69" s="37"/>
      <c r="AA69" s="37"/>
    </row>
    <row r="70" spans="2:27" s="12" customFormat="1" x14ac:dyDescent="0.25">
      <c r="B70" s="17" t="s">
        <v>72</v>
      </c>
      <c r="C70" s="26" t="s">
        <v>69</v>
      </c>
      <c r="D70" s="75">
        <v>1</v>
      </c>
      <c r="E70" s="15" t="s">
        <v>70</v>
      </c>
      <c r="F70" s="1" t="s">
        <v>71</v>
      </c>
      <c r="G70" s="19" t="s">
        <v>31</v>
      </c>
      <c r="H70" s="19" t="s">
        <v>16</v>
      </c>
      <c r="I70" s="29">
        <v>5</v>
      </c>
      <c r="J70" s="76">
        <f>('[1]Tooling Investment'!$F$7/2)/10^5</f>
        <v>2.5</v>
      </c>
      <c r="K70" s="76"/>
      <c r="L70" s="76">
        <f>'[1]Tooling Investment'!$F$7/2/10^5</f>
        <v>2.5</v>
      </c>
      <c r="M70" s="76"/>
      <c r="N70" s="73"/>
      <c r="O70" s="73"/>
      <c r="P70" s="73"/>
      <c r="Q70" s="73"/>
      <c r="R70" s="73"/>
      <c r="S70" s="73"/>
      <c r="T70" s="73"/>
      <c r="U70" s="73"/>
      <c r="V70" s="77">
        <f t="shared" si="12"/>
        <v>5</v>
      </c>
      <c r="W70" s="11"/>
      <c r="X70" s="11"/>
      <c r="Y70" s="11"/>
      <c r="Z70" s="11"/>
      <c r="AA70" s="11"/>
    </row>
    <row r="71" spans="2:27" s="12" customFormat="1" x14ac:dyDescent="0.25">
      <c r="B71" s="17" t="s">
        <v>73</v>
      </c>
      <c r="C71" s="26" t="s">
        <v>69</v>
      </c>
      <c r="D71" s="75">
        <v>1</v>
      </c>
      <c r="E71" s="15" t="s">
        <v>70</v>
      </c>
      <c r="F71" s="1" t="s">
        <v>30</v>
      </c>
      <c r="G71" s="19" t="s">
        <v>31</v>
      </c>
      <c r="H71" s="19" t="s">
        <v>16</v>
      </c>
      <c r="I71" s="29">
        <v>5</v>
      </c>
      <c r="J71" s="76">
        <f>('[1]Tooling Investment'!$H$7+'[1]Tooling Investment'!$H$8)/2/10^5</f>
        <v>1.75</v>
      </c>
      <c r="K71" s="76"/>
      <c r="L71" s="76">
        <f>'[1]Tooling Investment'!$H$7/2/10^5</f>
        <v>1.5</v>
      </c>
      <c r="M71" s="76">
        <f>'[1]Tooling Investment'!$H$8/2/10^5</f>
        <v>0.25</v>
      </c>
      <c r="N71" s="73"/>
      <c r="O71" s="73"/>
      <c r="P71" s="73"/>
      <c r="Q71" s="73"/>
      <c r="R71" s="73"/>
      <c r="S71" s="73"/>
      <c r="T71" s="73"/>
      <c r="U71" s="73"/>
      <c r="V71" s="77">
        <f t="shared" si="12"/>
        <v>3.5</v>
      </c>
      <c r="W71" s="11"/>
      <c r="X71" s="11"/>
      <c r="Y71" s="11"/>
      <c r="Z71" s="11"/>
      <c r="AA71" s="11"/>
    </row>
    <row r="72" spans="2:27" s="12" customFormat="1" x14ac:dyDescent="0.25">
      <c r="B72" s="25" t="s">
        <v>75</v>
      </c>
      <c r="C72" s="26"/>
      <c r="D72" s="75"/>
      <c r="E72" s="15"/>
      <c r="F72" s="1"/>
      <c r="G72" s="1"/>
      <c r="H72" s="19"/>
      <c r="I72" s="29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8"/>
      <c r="W72" s="11"/>
      <c r="X72" s="11"/>
      <c r="Y72" s="11"/>
      <c r="Z72" s="11"/>
      <c r="AA72" s="11"/>
    </row>
    <row r="73" spans="2:27" s="12" customFormat="1" ht="45" x14ac:dyDescent="0.25">
      <c r="B73" s="17" t="s">
        <v>68</v>
      </c>
      <c r="C73" s="26" t="s">
        <v>69</v>
      </c>
      <c r="D73" s="75">
        <v>1</v>
      </c>
      <c r="E73" s="15" t="s">
        <v>70</v>
      </c>
      <c r="F73" s="1" t="s">
        <v>71</v>
      </c>
      <c r="G73" s="19" t="s">
        <v>31</v>
      </c>
      <c r="H73" s="19" t="s">
        <v>16</v>
      </c>
      <c r="I73" s="29">
        <v>5</v>
      </c>
      <c r="J73" s="76"/>
      <c r="K73" s="76"/>
      <c r="L73" s="76">
        <f>('[1]Tooling Investment'!$E$10)/10^5</f>
        <v>217.25</v>
      </c>
      <c r="M73" s="76"/>
      <c r="N73" s="76"/>
      <c r="O73" s="73"/>
      <c r="P73" s="73"/>
      <c r="Q73" s="73"/>
      <c r="R73" s="73"/>
      <c r="S73" s="73"/>
      <c r="T73" s="73"/>
      <c r="U73" s="73"/>
      <c r="V73" s="77">
        <f t="shared" ref="V73:V77" si="13">SUM(J73:U73)</f>
        <v>217.25</v>
      </c>
      <c r="W73" s="136" t="s">
        <v>178</v>
      </c>
      <c r="X73" s="37" t="s">
        <v>176</v>
      </c>
      <c r="Y73" s="11"/>
      <c r="Z73" s="11"/>
      <c r="AA73" s="11"/>
    </row>
    <row r="74" spans="2:27" s="12" customFormat="1" x14ac:dyDescent="0.25">
      <c r="B74" s="17" t="s">
        <v>72</v>
      </c>
      <c r="C74" s="26" t="s">
        <v>69</v>
      </c>
      <c r="D74" s="75">
        <v>1</v>
      </c>
      <c r="E74" s="15" t="s">
        <v>70</v>
      </c>
      <c r="F74" s="1" t="s">
        <v>71</v>
      </c>
      <c r="G74" s="19" t="s">
        <v>31</v>
      </c>
      <c r="H74" s="19" t="s">
        <v>16</v>
      </c>
      <c r="I74" s="29">
        <v>5</v>
      </c>
      <c r="J74" s="76"/>
      <c r="K74" s="76"/>
      <c r="L74" s="76">
        <f>'[1]Tooling Investment'!$F$10/10^5</f>
        <v>37.5</v>
      </c>
      <c r="M74" s="76"/>
      <c r="N74" s="76"/>
      <c r="O74" s="73"/>
      <c r="P74" s="73"/>
      <c r="Q74" s="73"/>
      <c r="R74" s="73"/>
      <c r="S74" s="73"/>
      <c r="T74" s="73"/>
      <c r="U74" s="73"/>
      <c r="V74" s="77">
        <f t="shared" si="13"/>
        <v>37.5</v>
      </c>
      <c r="W74" s="11"/>
      <c r="X74" s="11"/>
      <c r="Y74" s="11"/>
      <c r="Z74" s="11"/>
      <c r="AA74" s="11"/>
    </row>
    <row r="75" spans="2:27" s="12" customFormat="1" x14ac:dyDescent="0.25">
      <c r="B75" s="17" t="s">
        <v>73</v>
      </c>
      <c r="C75" s="26" t="s">
        <v>69</v>
      </c>
      <c r="D75" s="75">
        <v>1</v>
      </c>
      <c r="E75" s="15" t="s">
        <v>70</v>
      </c>
      <c r="F75" s="1" t="s">
        <v>30</v>
      </c>
      <c r="G75" s="1"/>
      <c r="H75" s="19" t="s">
        <v>16</v>
      </c>
      <c r="I75" s="29">
        <v>5</v>
      </c>
      <c r="J75" s="76"/>
      <c r="K75" s="76"/>
      <c r="L75" s="76">
        <f>'[1]Tooling Investment'!$H$10/10^5</f>
        <v>11.5</v>
      </c>
      <c r="M75" s="76"/>
      <c r="N75" s="76"/>
      <c r="O75" s="73"/>
      <c r="P75" s="73"/>
      <c r="Q75" s="73"/>
      <c r="R75" s="73"/>
      <c r="S75" s="73"/>
      <c r="T75" s="73"/>
      <c r="U75" s="73"/>
      <c r="V75" s="77">
        <f t="shared" si="13"/>
        <v>11.5</v>
      </c>
      <c r="W75" s="11"/>
      <c r="X75" s="11"/>
      <c r="Y75" s="11"/>
      <c r="Z75" s="11"/>
      <c r="AA75" s="11"/>
    </row>
    <row r="76" spans="2:27" s="12" customFormat="1" x14ac:dyDescent="0.25">
      <c r="B76" s="17"/>
      <c r="C76" s="26"/>
      <c r="D76" s="75"/>
      <c r="E76" s="15"/>
      <c r="F76" s="1"/>
      <c r="G76" s="1"/>
      <c r="H76" s="19"/>
      <c r="I76" s="29"/>
      <c r="J76" s="76"/>
      <c r="K76" s="76"/>
      <c r="L76" s="76"/>
      <c r="M76" s="76"/>
      <c r="N76" s="76"/>
      <c r="O76" s="73"/>
      <c r="P76" s="73"/>
      <c r="Q76" s="73"/>
      <c r="R76" s="73"/>
      <c r="S76" s="73"/>
      <c r="T76" s="73"/>
      <c r="U76" s="73"/>
      <c r="V76" s="83"/>
      <c r="W76" s="11"/>
      <c r="X76" s="11"/>
      <c r="Y76" s="11"/>
      <c r="Z76" s="11"/>
      <c r="AA76" s="11"/>
    </row>
    <row r="77" spans="2:27" s="124" customFormat="1" x14ac:dyDescent="0.25">
      <c r="B77" s="145" t="s">
        <v>76</v>
      </c>
      <c r="C77" s="126"/>
      <c r="D77" s="134"/>
      <c r="E77" s="121"/>
      <c r="F77" s="135"/>
      <c r="G77" s="135"/>
      <c r="H77" s="120"/>
      <c r="I77" s="119"/>
      <c r="J77" s="85"/>
      <c r="K77" s="85"/>
      <c r="L77" s="85"/>
      <c r="M77" s="85"/>
      <c r="N77" s="85"/>
      <c r="O77" s="84"/>
      <c r="P77" s="84">
        <v>100</v>
      </c>
      <c r="Q77" s="84"/>
      <c r="R77" s="84"/>
      <c r="S77" s="84"/>
      <c r="T77" s="84"/>
      <c r="U77" s="84"/>
      <c r="V77" s="53">
        <f t="shared" si="13"/>
        <v>100</v>
      </c>
      <c r="W77" s="123" t="s">
        <v>187</v>
      </c>
      <c r="X77" s="123" t="s">
        <v>166</v>
      </c>
      <c r="Y77" s="122"/>
      <c r="Z77" s="122"/>
      <c r="AA77" s="122"/>
    </row>
    <row r="78" spans="2:27" s="12" customFormat="1" x14ac:dyDescent="0.25">
      <c r="B78" s="17"/>
      <c r="C78" s="26"/>
      <c r="D78" s="75"/>
      <c r="E78" s="15"/>
      <c r="F78" s="1"/>
      <c r="G78" s="1"/>
      <c r="H78" s="19"/>
      <c r="I78" s="29"/>
      <c r="J78" s="76"/>
      <c r="K78" s="76"/>
      <c r="L78" s="76"/>
      <c r="M78" s="76"/>
      <c r="N78" s="76"/>
      <c r="O78" s="73"/>
      <c r="P78" s="73"/>
      <c r="Q78" s="73"/>
      <c r="R78" s="73"/>
      <c r="S78" s="73"/>
      <c r="T78" s="73"/>
      <c r="U78" s="73"/>
      <c r="V78" s="83"/>
      <c r="W78" s="11"/>
      <c r="X78" s="11"/>
      <c r="Y78" s="11"/>
      <c r="Z78" s="11"/>
      <c r="AA78" s="11"/>
    </row>
    <row r="79" spans="2:27" s="12" customFormat="1" x14ac:dyDescent="0.25">
      <c r="B79" s="17"/>
      <c r="C79" s="26"/>
      <c r="D79" s="75"/>
      <c r="E79" s="15"/>
      <c r="F79" s="1"/>
      <c r="G79" s="1"/>
      <c r="H79" s="19"/>
      <c r="I79" s="29"/>
      <c r="J79" s="76"/>
      <c r="K79" s="76"/>
      <c r="L79" s="76"/>
      <c r="M79" s="76"/>
      <c r="N79" s="76"/>
      <c r="O79" s="73"/>
      <c r="P79" s="73"/>
      <c r="Q79" s="73"/>
      <c r="R79" s="73"/>
      <c r="S79" s="73"/>
      <c r="T79" s="73"/>
      <c r="U79" s="73"/>
      <c r="V79" s="83"/>
      <c r="W79" s="11"/>
      <c r="X79" s="11"/>
      <c r="Y79" s="11"/>
      <c r="Z79" s="11"/>
      <c r="AA79" s="11"/>
    </row>
    <row r="80" spans="2:27" s="12" customFormat="1" x14ac:dyDescent="0.25">
      <c r="B80" s="25" t="s">
        <v>77</v>
      </c>
      <c r="C80" s="26"/>
      <c r="D80" s="75"/>
      <c r="E80" s="15"/>
      <c r="F80" s="1"/>
      <c r="G80" s="1"/>
      <c r="H80" s="19"/>
      <c r="I80" s="29"/>
      <c r="J80" s="76"/>
      <c r="K80" s="76"/>
      <c r="L80" s="76"/>
      <c r="M80" s="76"/>
      <c r="N80" s="76"/>
      <c r="O80" s="73"/>
      <c r="P80" s="73"/>
      <c r="Q80" s="73"/>
      <c r="R80" s="73"/>
      <c r="S80" s="73"/>
      <c r="T80" s="73"/>
      <c r="U80" s="73"/>
      <c r="V80" s="78"/>
      <c r="W80" s="11"/>
      <c r="X80" s="11"/>
      <c r="Y80" s="11"/>
      <c r="Z80" s="11"/>
      <c r="AA80" s="11"/>
    </row>
    <row r="81" spans="2:27" s="124" customFormat="1" ht="30" x14ac:dyDescent="0.25">
      <c r="B81" s="125" t="s">
        <v>68</v>
      </c>
      <c r="C81" s="126" t="s">
        <v>78</v>
      </c>
      <c r="D81" s="134">
        <v>1</v>
      </c>
      <c r="E81" s="121" t="s">
        <v>70</v>
      </c>
      <c r="F81" s="135" t="s">
        <v>71</v>
      </c>
      <c r="G81" s="120" t="s">
        <v>31</v>
      </c>
      <c r="H81" s="120" t="s">
        <v>16</v>
      </c>
      <c r="I81" s="119">
        <v>5</v>
      </c>
      <c r="J81" s="85">
        <f>'[1]Tooling Investment'!$E$19/2/10^5*0+10</f>
        <v>10</v>
      </c>
      <c r="K81" s="85"/>
      <c r="L81" s="85">
        <f>J81*0</f>
        <v>0</v>
      </c>
      <c r="M81" s="85"/>
      <c r="N81" s="85"/>
      <c r="O81" s="84"/>
      <c r="P81" s="84"/>
      <c r="Q81" s="84"/>
      <c r="R81" s="84"/>
      <c r="S81" s="84"/>
      <c r="T81" s="84"/>
      <c r="U81" s="84"/>
      <c r="V81" s="53">
        <f t="shared" ref="V81:V83" si="14">SUM(J81:U81)</f>
        <v>10</v>
      </c>
      <c r="W81" s="122" t="s">
        <v>179</v>
      </c>
      <c r="X81" s="123" t="s">
        <v>166</v>
      </c>
      <c r="Y81" s="122"/>
      <c r="Z81" s="122"/>
      <c r="AA81" s="122"/>
    </row>
    <row r="82" spans="2:27" s="12" customFormat="1" ht="30" x14ac:dyDescent="0.25">
      <c r="B82" s="17" t="s">
        <v>72</v>
      </c>
      <c r="C82" s="26" t="s">
        <v>78</v>
      </c>
      <c r="D82" s="75">
        <v>1</v>
      </c>
      <c r="E82" s="15" t="s">
        <v>70</v>
      </c>
      <c r="F82" s="1" t="s">
        <v>71</v>
      </c>
      <c r="G82" s="19" t="s">
        <v>31</v>
      </c>
      <c r="H82" s="19" t="s">
        <v>16</v>
      </c>
      <c r="I82" s="29">
        <v>5</v>
      </c>
      <c r="J82" s="76"/>
      <c r="K82" s="76"/>
      <c r="L82" s="76"/>
      <c r="M82" s="76"/>
      <c r="N82" s="76"/>
      <c r="O82" s="73"/>
      <c r="P82" s="73"/>
      <c r="Q82" s="73"/>
      <c r="R82" s="73"/>
      <c r="S82" s="73"/>
      <c r="T82" s="73"/>
      <c r="U82" s="73"/>
      <c r="V82" s="77">
        <f t="shared" si="14"/>
        <v>0</v>
      </c>
      <c r="W82" s="11"/>
      <c r="X82" s="11"/>
      <c r="Y82" s="11"/>
      <c r="Z82" s="11"/>
      <c r="AA82" s="11"/>
    </row>
    <row r="83" spans="2:27" s="12" customFormat="1" ht="30" x14ac:dyDescent="0.25">
      <c r="B83" s="17" t="s">
        <v>73</v>
      </c>
      <c r="C83" s="26" t="s">
        <v>78</v>
      </c>
      <c r="D83" s="75">
        <v>1</v>
      </c>
      <c r="E83" s="15" t="s">
        <v>70</v>
      </c>
      <c r="F83" s="1" t="s">
        <v>30</v>
      </c>
      <c r="G83" s="19" t="s">
        <v>31</v>
      </c>
      <c r="H83" s="19" t="s">
        <v>16</v>
      </c>
      <c r="I83" s="29">
        <v>5</v>
      </c>
      <c r="J83" s="76">
        <f>'[1]Tooling Investment'!$H$19/2/10^5</f>
        <v>0.5</v>
      </c>
      <c r="K83" s="76"/>
      <c r="L83" s="76">
        <f>J83</f>
        <v>0.5</v>
      </c>
      <c r="M83" s="76"/>
      <c r="N83" s="76"/>
      <c r="O83" s="73"/>
      <c r="P83" s="73"/>
      <c r="Q83" s="73"/>
      <c r="R83" s="73"/>
      <c r="S83" s="73"/>
      <c r="T83" s="73"/>
      <c r="U83" s="73"/>
      <c r="V83" s="77">
        <f t="shared" si="14"/>
        <v>1</v>
      </c>
      <c r="W83" s="11"/>
      <c r="X83" s="11"/>
      <c r="Y83" s="11"/>
      <c r="Z83" s="11"/>
      <c r="AA83" s="11"/>
    </row>
    <row r="84" spans="2:27" s="12" customFormat="1" x14ac:dyDescent="0.25">
      <c r="B84" s="25" t="s">
        <v>79</v>
      </c>
      <c r="C84" s="26"/>
      <c r="D84" s="75"/>
      <c r="E84" s="15"/>
      <c r="F84" s="1"/>
      <c r="G84" s="1"/>
      <c r="H84" s="19"/>
      <c r="I84" s="29"/>
      <c r="J84" s="76"/>
      <c r="K84" s="76"/>
      <c r="L84" s="76"/>
      <c r="M84" s="76"/>
      <c r="N84" s="76"/>
      <c r="O84" s="73"/>
      <c r="P84" s="73"/>
      <c r="Q84" s="73"/>
      <c r="R84" s="73"/>
      <c r="S84" s="73"/>
      <c r="T84" s="73"/>
      <c r="U84" s="73"/>
      <c r="V84" s="78"/>
      <c r="W84" s="11"/>
      <c r="X84" s="11"/>
      <c r="Y84" s="11"/>
      <c r="Z84" s="11"/>
      <c r="AA84" s="11"/>
    </row>
    <row r="85" spans="2:27" s="12" customFormat="1" ht="30" x14ac:dyDescent="0.25">
      <c r="B85" s="17" t="s">
        <v>68</v>
      </c>
      <c r="C85" s="26" t="s">
        <v>78</v>
      </c>
      <c r="D85" s="75">
        <v>1</v>
      </c>
      <c r="E85" s="15" t="s">
        <v>70</v>
      </c>
      <c r="F85" s="1" t="s">
        <v>71</v>
      </c>
      <c r="G85" s="19" t="s">
        <v>31</v>
      </c>
      <c r="H85" s="19" t="s">
        <v>16</v>
      </c>
      <c r="I85" s="29">
        <v>5</v>
      </c>
      <c r="J85" s="85">
        <f>'[1]Tooling Investment'!$E$20/2/10^5*0</f>
        <v>0</v>
      </c>
      <c r="K85" s="85"/>
      <c r="L85" s="85">
        <f t="shared" ref="L85:L87" si="15">J85</f>
        <v>0</v>
      </c>
      <c r="M85" s="76"/>
      <c r="N85" s="76"/>
      <c r="O85" s="73"/>
      <c r="P85" s="73"/>
      <c r="Q85" s="73"/>
      <c r="R85" s="73"/>
      <c r="S85" s="73"/>
      <c r="T85" s="73"/>
      <c r="U85" s="73"/>
      <c r="V85" s="77">
        <f t="shared" ref="V85:V87" si="16">SUM(J85:U85)</f>
        <v>0</v>
      </c>
      <c r="W85" s="11"/>
      <c r="X85" s="11"/>
      <c r="Y85" s="11"/>
      <c r="Z85" s="11"/>
      <c r="AA85" s="11"/>
    </row>
    <row r="86" spans="2:27" s="12" customFormat="1" ht="30" x14ac:dyDescent="0.25">
      <c r="B86" s="17" t="s">
        <v>72</v>
      </c>
      <c r="C86" s="26" t="s">
        <v>78</v>
      </c>
      <c r="D86" s="75">
        <v>1</v>
      </c>
      <c r="E86" s="15" t="s">
        <v>70</v>
      </c>
      <c r="F86" s="1" t="s">
        <v>71</v>
      </c>
      <c r="G86" s="19" t="s">
        <v>31</v>
      </c>
      <c r="H86" s="19" t="s">
        <v>16</v>
      </c>
      <c r="I86" s="29">
        <v>5</v>
      </c>
      <c r="J86" s="76">
        <f>('[1]Tooling Investment'!$F$20+'[1]Tooling Investment'!$G$20)/2/10^5</f>
        <v>3</v>
      </c>
      <c r="K86" s="76"/>
      <c r="L86" s="76">
        <f t="shared" si="15"/>
        <v>3</v>
      </c>
      <c r="M86" s="76"/>
      <c r="N86" s="76"/>
      <c r="O86" s="73"/>
      <c r="P86" s="73"/>
      <c r="Q86" s="73"/>
      <c r="R86" s="73"/>
      <c r="S86" s="73"/>
      <c r="T86" s="73"/>
      <c r="U86" s="73"/>
      <c r="V86" s="16">
        <f t="shared" si="16"/>
        <v>6</v>
      </c>
      <c r="W86" s="11"/>
      <c r="X86" s="11"/>
      <c r="Y86" s="11"/>
      <c r="Z86" s="11"/>
      <c r="AA86" s="11"/>
    </row>
    <row r="87" spans="2:27" s="12" customFormat="1" ht="30" x14ac:dyDescent="0.25">
      <c r="B87" s="17" t="s">
        <v>73</v>
      </c>
      <c r="C87" s="26" t="s">
        <v>78</v>
      </c>
      <c r="D87" s="75">
        <v>1</v>
      </c>
      <c r="E87" s="15" t="s">
        <v>70</v>
      </c>
      <c r="F87" s="1" t="s">
        <v>30</v>
      </c>
      <c r="G87" s="19" t="s">
        <v>31</v>
      </c>
      <c r="H87" s="19" t="s">
        <v>16</v>
      </c>
      <c r="I87" s="29">
        <v>5</v>
      </c>
      <c r="J87" s="76">
        <f>'[1]Tooling Investment'!$H$20/2/10^5</f>
        <v>1.25</v>
      </c>
      <c r="K87" s="76"/>
      <c r="L87" s="76">
        <f t="shared" si="15"/>
        <v>1.25</v>
      </c>
      <c r="M87" s="76"/>
      <c r="N87" s="76"/>
      <c r="O87" s="73"/>
      <c r="P87" s="73"/>
      <c r="Q87" s="73"/>
      <c r="R87" s="73"/>
      <c r="S87" s="73"/>
      <c r="T87" s="73"/>
      <c r="U87" s="73"/>
      <c r="V87" s="16">
        <f t="shared" si="16"/>
        <v>2.5</v>
      </c>
      <c r="W87" s="11"/>
      <c r="X87" s="11"/>
      <c r="Y87" s="11"/>
      <c r="Z87" s="11"/>
      <c r="AA87" s="11"/>
    </row>
    <row r="88" spans="2:27" s="12" customFormat="1" x14ac:dyDescent="0.25">
      <c r="B88" s="17"/>
      <c r="C88" s="26"/>
      <c r="D88" s="75"/>
      <c r="E88" s="15"/>
      <c r="F88" s="1"/>
      <c r="G88" s="1"/>
      <c r="H88" s="19"/>
      <c r="I88" s="72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11"/>
      <c r="X88" s="11"/>
      <c r="Y88" s="11"/>
      <c r="Z88" s="11"/>
      <c r="AA88" s="11"/>
    </row>
    <row r="89" spans="2:27" s="12" customFormat="1" x14ac:dyDescent="0.25">
      <c r="B89" s="17"/>
      <c r="C89" s="26"/>
      <c r="D89" s="75"/>
      <c r="E89" s="15"/>
      <c r="F89" s="1"/>
      <c r="G89" s="1"/>
      <c r="H89" s="19"/>
      <c r="I89" s="72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11"/>
      <c r="X89" s="11"/>
      <c r="Y89" s="11"/>
      <c r="Z89" s="11"/>
      <c r="AA89" s="11"/>
    </row>
    <row r="90" spans="2:27" s="38" customFormat="1" x14ac:dyDescent="0.25">
      <c r="B90" s="31" t="s">
        <v>80</v>
      </c>
      <c r="C90" s="32"/>
      <c r="D90" s="79"/>
      <c r="E90" s="35" t="s">
        <v>81</v>
      </c>
      <c r="F90" s="49" t="s">
        <v>30</v>
      </c>
      <c r="G90" s="34" t="s">
        <v>31</v>
      </c>
      <c r="H90" s="34" t="s">
        <v>16</v>
      </c>
      <c r="I90" s="33">
        <v>3</v>
      </c>
      <c r="J90" s="80">
        <f>SUM('[2]CAPEX OPERATIONS'!AY49:AY56)</f>
        <v>0.96</v>
      </c>
      <c r="K90" s="80">
        <f>SUM('[2]CAPEX OPERATIONS'!AZ49:AZ56)</f>
        <v>0</v>
      </c>
      <c r="L90" s="80">
        <f>SUM('[2]CAPEX OPERATIONS'!BA49:BA56)</f>
        <v>0</v>
      </c>
      <c r="M90" s="80">
        <f>SUM('[2]CAPEX OPERATIONS'!BB49:BB56)</f>
        <v>0</v>
      </c>
      <c r="N90" s="80">
        <f>SUM('[2]CAPEX OPERATIONS'!BC49:BC56)</f>
        <v>0.6</v>
      </c>
      <c r="O90" s="80">
        <f>SUM('[2]CAPEX OPERATIONS'!BD49:BD56)</f>
        <v>0</v>
      </c>
      <c r="P90" s="80">
        <f>SUM('[2]CAPEX OPERATIONS'!BE49:BE56)</f>
        <v>0.48</v>
      </c>
      <c r="Q90" s="80">
        <f>SUM('[2]CAPEX OPERATIONS'!BF49:BF56)</f>
        <v>0</v>
      </c>
      <c r="R90" s="80">
        <f>SUM('[2]CAPEX OPERATIONS'!BG49:BG56)</f>
        <v>0.6</v>
      </c>
      <c r="S90" s="80">
        <f>SUM('[2]CAPEX OPERATIONS'!BH49:BH56)</f>
        <v>0</v>
      </c>
      <c r="T90" s="80">
        <f>SUM('[2]CAPEX OPERATIONS'!BI49:BI56)</f>
        <v>0</v>
      </c>
      <c r="U90" s="80">
        <f>SUM('[2]CAPEX OPERATIONS'!BJ49:BJ56)</f>
        <v>0</v>
      </c>
      <c r="V90" s="36">
        <f t="shared" ref="V90:V94" si="17">SUM(J90:U90)</f>
        <v>2.64</v>
      </c>
      <c r="W90" s="86"/>
      <c r="X90" s="37"/>
      <c r="Y90" s="37"/>
      <c r="Z90" s="37"/>
      <c r="AA90" s="37"/>
    </row>
    <row r="91" spans="2:27" s="38" customFormat="1" x14ac:dyDescent="0.25">
      <c r="B91" s="31" t="s">
        <v>82</v>
      </c>
      <c r="C91" s="32"/>
      <c r="D91" s="79"/>
      <c r="E91" s="35" t="s">
        <v>81</v>
      </c>
      <c r="F91" s="49" t="s">
        <v>30</v>
      </c>
      <c r="G91" s="34" t="s">
        <v>31</v>
      </c>
      <c r="H91" s="34" t="s">
        <v>16</v>
      </c>
      <c r="I91" s="33">
        <v>3</v>
      </c>
      <c r="J91" s="80">
        <f>SUM('[2]CAPEX OPERATIONS'!AY57:AY64)</f>
        <v>1.1200000000000001</v>
      </c>
      <c r="K91" s="80">
        <f>SUM('[2]CAPEX OPERATIONS'!AZ57:AZ64)</f>
        <v>0</v>
      </c>
      <c r="L91" s="80">
        <f>SUM('[2]CAPEX OPERATIONS'!BA57:BA64)</f>
        <v>0</v>
      </c>
      <c r="M91" s="80">
        <f>SUM('[2]CAPEX OPERATIONS'!BB57:BB64)</f>
        <v>0</v>
      </c>
      <c r="N91" s="80">
        <f>SUM('[2]CAPEX OPERATIONS'!BC57:BC64)</f>
        <v>0.70000000000000007</v>
      </c>
      <c r="O91" s="80">
        <f>SUM('[2]CAPEX OPERATIONS'!BD57:BD64)</f>
        <v>0</v>
      </c>
      <c r="P91" s="80">
        <f>SUM('[2]CAPEX OPERATIONS'!BE57:BE64)</f>
        <v>0.56000000000000005</v>
      </c>
      <c r="Q91" s="80">
        <f>SUM('[2]CAPEX OPERATIONS'!BF57:BF64)</f>
        <v>0</v>
      </c>
      <c r="R91" s="80">
        <f>SUM('[2]CAPEX OPERATIONS'!BG57:BG64)</f>
        <v>0.70000000000000007</v>
      </c>
      <c r="S91" s="80">
        <f>SUM('[2]CAPEX OPERATIONS'!BH57:BH64)</f>
        <v>0</v>
      </c>
      <c r="T91" s="80">
        <f>SUM('[2]CAPEX OPERATIONS'!BI57:BI64)</f>
        <v>0</v>
      </c>
      <c r="U91" s="80">
        <f>SUM('[2]CAPEX OPERATIONS'!BJ57:BJ64)</f>
        <v>0</v>
      </c>
      <c r="V91" s="36">
        <f t="shared" si="17"/>
        <v>3.0800000000000005</v>
      </c>
      <c r="W91" s="86"/>
      <c r="X91" s="37"/>
      <c r="Y91" s="37"/>
      <c r="Z91" s="37"/>
      <c r="AA91" s="37"/>
    </row>
    <row r="92" spans="2:27" s="38" customFormat="1" x14ac:dyDescent="0.25">
      <c r="B92" s="31" t="s">
        <v>83</v>
      </c>
      <c r="C92" s="32"/>
      <c r="D92" s="79"/>
      <c r="E92" s="35" t="s">
        <v>81</v>
      </c>
      <c r="F92" s="49" t="s">
        <v>30</v>
      </c>
      <c r="G92" s="34" t="s">
        <v>31</v>
      </c>
      <c r="H92" s="34" t="s">
        <v>16</v>
      </c>
      <c r="I92" s="33">
        <v>3</v>
      </c>
      <c r="J92" s="80">
        <f>SUM('[2]CAPEX OPERATIONS'!AY65:AY72)</f>
        <v>3.2448000000000006</v>
      </c>
      <c r="K92" s="80">
        <f>SUM('[2]CAPEX OPERATIONS'!AZ65:AZ72)</f>
        <v>0</v>
      </c>
      <c r="L92" s="80">
        <f>SUM('[2]CAPEX OPERATIONS'!BA65:BA72)</f>
        <v>0</v>
      </c>
      <c r="M92" s="80">
        <f>SUM('[2]CAPEX OPERATIONS'!BB65:BB72)</f>
        <v>0.40560000000000002</v>
      </c>
      <c r="N92" s="80">
        <f>SUM('[2]CAPEX OPERATIONS'!BC65:BC72)</f>
        <v>1.2168000000000001</v>
      </c>
      <c r="O92" s="80">
        <f>SUM('[2]CAPEX OPERATIONS'!BD65:BD72)</f>
        <v>0</v>
      </c>
      <c r="P92" s="80">
        <f>SUM('[2]CAPEX OPERATIONS'!BE65:BE72)</f>
        <v>1.2168000000000001</v>
      </c>
      <c r="Q92" s="80">
        <f>SUM('[2]CAPEX OPERATIONS'!BF65:BF72)</f>
        <v>0</v>
      </c>
      <c r="R92" s="80">
        <f>SUM('[2]CAPEX OPERATIONS'!BG65:BG72)</f>
        <v>1.2168000000000001</v>
      </c>
      <c r="S92" s="80">
        <f>SUM('[2]CAPEX OPERATIONS'!BH65:BH72)</f>
        <v>0.40560000000000002</v>
      </c>
      <c r="T92" s="80">
        <f>SUM('[2]CAPEX OPERATIONS'!BI65:BI72)</f>
        <v>0</v>
      </c>
      <c r="U92" s="80">
        <f>SUM('[2]CAPEX OPERATIONS'!BJ65:BJ72)</f>
        <v>0</v>
      </c>
      <c r="V92" s="36">
        <f t="shared" si="17"/>
        <v>7.7064000000000004</v>
      </c>
      <c r="W92" s="86"/>
      <c r="X92" s="37"/>
      <c r="Y92" s="37"/>
      <c r="Z92" s="37"/>
      <c r="AA92" s="37"/>
    </row>
    <row r="93" spans="2:27" s="38" customFormat="1" x14ac:dyDescent="0.25">
      <c r="B93" s="31" t="s">
        <v>84</v>
      </c>
      <c r="C93" s="32"/>
      <c r="D93" s="79"/>
      <c r="E93" s="35" t="s">
        <v>81</v>
      </c>
      <c r="F93" s="49" t="s">
        <v>30</v>
      </c>
      <c r="G93" s="34" t="s">
        <v>31</v>
      </c>
      <c r="H93" s="34" t="s">
        <v>16</v>
      </c>
      <c r="I93" s="33">
        <v>3</v>
      </c>
      <c r="J93" s="80">
        <f>SUM('[2]CAPEX OPERATIONS'!AY73:AY80)</f>
        <v>2.8000000000000003</v>
      </c>
      <c r="K93" s="80">
        <f>SUM('[2]CAPEX OPERATIONS'!AZ73:AZ80)</f>
        <v>0</v>
      </c>
      <c r="L93" s="80">
        <f>SUM('[2]CAPEX OPERATIONS'!BA73:BA80)</f>
        <v>0</v>
      </c>
      <c r="M93" s="80">
        <f>SUM('[2]CAPEX OPERATIONS'!BB73:BB80)</f>
        <v>0.35</v>
      </c>
      <c r="N93" s="80">
        <f>SUM('[2]CAPEX OPERATIONS'!BC73:BC80)</f>
        <v>1.0499999999999998</v>
      </c>
      <c r="O93" s="80">
        <f>SUM('[2]CAPEX OPERATIONS'!BD73:BD80)</f>
        <v>0</v>
      </c>
      <c r="P93" s="80">
        <f>SUM('[2]CAPEX OPERATIONS'!BE73:BE80)</f>
        <v>1.0499999999999998</v>
      </c>
      <c r="Q93" s="80">
        <f>SUM('[2]CAPEX OPERATIONS'!BF73:BF80)</f>
        <v>0</v>
      </c>
      <c r="R93" s="80">
        <f>SUM('[2]CAPEX OPERATIONS'!BG73:BG80)</f>
        <v>1.0499999999999998</v>
      </c>
      <c r="S93" s="80">
        <f>SUM('[2]CAPEX OPERATIONS'!BH73:BH80)</f>
        <v>0.35</v>
      </c>
      <c r="T93" s="80">
        <f>SUM('[2]CAPEX OPERATIONS'!BI73:BI80)</f>
        <v>0</v>
      </c>
      <c r="U93" s="80">
        <f>SUM('[2]CAPEX OPERATIONS'!BJ73:BJ80)</f>
        <v>0</v>
      </c>
      <c r="V93" s="36">
        <f t="shared" si="17"/>
        <v>6.6499999999999995</v>
      </c>
      <c r="W93" s="86"/>
      <c r="X93" s="37"/>
      <c r="Y93" s="37"/>
      <c r="Z93" s="37"/>
      <c r="AA93" s="37"/>
    </row>
    <row r="94" spans="2:27" s="38" customFormat="1" x14ac:dyDescent="0.25">
      <c r="B94" s="31" t="s">
        <v>85</v>
      </c>
      <c r="C94" s="32"/>
      <c r="D94" s="79"/>
      <c r="E94" s="35" t="s">
        <v>81</v>
      </c>
      <c r="F94" s="49" t="s">
        <v>30</v>
      </c>
      <c r="G94" s="34" t="s">
        <v>31</v>
      </c>
      <c r="H94" s="34" t="s">
        <v>16</v>
      </c>
      <c r="I94" s="33">
        <v>3</v>
      </c>
      <c r="J94" s="80">
        <f>SUM('[2]CAPEX OPERATIONS'!AY81:AY88)</f>
        <v>3.1401999999999997</v>
      </c>
      <c r="K94" s="80">
        <f>SUM('[2]CAPEX OPERATIONS'!AZ81:AZ88)</f>
        <v>0</v>
      </c>
      <c r="L94" s="80">
        <f>SUM('[2]CAPEX OPERATIONS'!BA81:BA88)</f>
        <v>0</v>
      </c>
      <c r="M94" s="80">
        <f>SUM('[2]CAPEX OPERATIONS'!BB81:BB88)</f>
        <v>0.36449999999999999</v>
      </c>
      <c r="N94" s="80">
        <f>SUM('[2]CAPEX OPERATIONS'!BC81:BC88)</f>
        <v>1.1757</v>
      </c>
      <c r="O94" s="80">
        <f>SUM('[2]CAPEX OPERATIONS'!BD81:BD88)</f>
        <v>0</v>
      </c>
      <c r="P94" s="80">
        <f>SUM('[2]CAPEX OPERATIONS'!BE81:BE88)</f>
        <v>1.1644999999999999</v>
      </c>
      <c r="Q94" s="80">
        <f>SUM('[2]CAPEX OPERATIONS'!BF81:BF88)</f>
        <v>0</v>
      </c>
      <c r="R94" s="80">
        <f>SUM('[2]CAPEX OPERATIONS'!BG81:BG88)</f>
        <v>1.1757</v>
      </c>
      <c r="S94" s="80">
        <f>SUM('[2]CAPEX OPERATIONS'!BH81:BH88)</f>
        <v>0.36449999999999999</v>
      </c>
      <c r="T94" s="80">
        <f>SUM('[2]CAPEX OPERATIONS'!BI81:BI88)</f>
        <v>0</v>
      </c>
      <c r="U94" s="80">
        <f>SUM('[2]CAPEX OPERATIONS'!BJ81:BJ88)</f>
        <v>0</v>
      </c>
      <c r="V94" s="36">
        <f t="shared" si="17"/>
        <v>7.3850999999999987</v>
      </c>
      <c r="W94" s="86"/>
      <c r="X94" s="37"/>
      <c r="Y94" s="37"/>
      <c r="Z94" s="37"/>
      <c r="AA94" s="37"/>
    </row>
    <row r="95" spans="2:27" s="12" customFormat="1" x14ac:dyDescent="0.25">
      <c r="B95" s="17"/>
      <c r="C95" s="26"/>
      <c r="D95" s="75"/>
      <c r="E95" s="15"/>
      <c r="F95" s="1"/>
      <c r="G95" s="1"/>
      <c r="H95" s="19"/>
      <c r="I95" s="72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11"/>
      <c r="X95" s="11"/>
      <c r="Y95" s="11"/>
      <c r="Z95" s="11"/>
      <c r="AA95" s="11"/>
    </row>
    <row r="96" spans="2:27" s="12" customFormat="1" x14ac:dyDescent="0.25">
      <c r="B96" s="17"/>
      <c r="C96" s="26"/>
      <c r="D96" s="75"/>
      <c r="E96" s="15"/>
      <c r="F96" s="1"/>
      <c r="G96" s="1"/>
      <c r="H96" s="19"/>
      <c r="I96" s="72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11"/>
      <c r="X96" s="11"/>
      <c r="Y96" s="11"/>
      <c r="Z96" s="11"/>
      <c r="AA96" s="11"/>
    </row>
    <row r="97" spans="2:27" s="12" customFormat="1" x14ac:dyDescent="0.25">
      <c r="B97" s="17"/>
      <c r="C97" s="26"/>
      <c r="D97" s="75"/>
      <c r="E97" s="15"/>
      <c r="F97" s="1"/>
      <c r="G97" s="1"/>
      <c r="H97" s="19"/>
      <c r="I97" s="72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11"/>
      <c r="X97" s="11"/>
      <c r="Y97" s="11"/>
      <c r="Z97" s="11"/>
      <c r="AA97" s="11"/>
    </row>
    <row r="98" spans="2:27" s="12" customFormat="1" x14ac:dyDescent="0.25">
      <c r="B98" s="17"/>
      <c r="C98" s="26"/>
      <c r="D98" s="75"/>
      <c r="E98" s="15"/>
      <c r="F98" s="1"/>
      <c r="G98" s="1"/>
      <c r="H98" s="19"/>
      <c r="I98" s="72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11"/>
      <c r="X98" s="11"/>
      <c r="Y98" s="11"/>
      <c r="Z98" s="11"/>
      <c r="AA98" s="11"/>
    </row>
    <row r="99" spans="2:27" s="12" customFormat="1" x14ac:dyDescent="0.25">
      <c r="B99" s="13" t="s">
        <v>26</v>
      </c>
      <c r="C99" s="87"/>
      <c r="D99" s="88"/>
      <c r="E99" s="89"/>
      <c r="F99" s="90"/>
      <c r="G99" s="90"/>
      <c r="H99" s="22"/>
      <c r="I99" s="40"/>
      <c r="J99" s="23">
        <f>SUM(J65:J98)</f>
        <v>111.88999999999999</v>
      </c>
      <c r="K99" s="23">
        <f t="shared" ref="K99:V99" si="18">SUM(K65:K98)</f>
        <v>0</v>
      </c>
      <c r="L99" s="23">
        <f t="shared" si="18"/>
        <v>322.25</v>
      </c>
      <c r="M99" s="23">
        <f t="shared" si="18"/>
        <v>35.745100000000001</v>
      </c>
      <c r="N99" s="23">
        <f t="shared" si="18"/>
        <v>4.7424999999999997</v>
      </c>
      <c r="O99" s="23">
        <f t="shared" si="18"/>
        <v>0</v>
      </c>
      <c r="P99" s="23">
        <f t="shared" si="18"/>
        <v>104.47130000000001</v>
      </c>
      <c r="Q99" s="23">
        <f t="shared" si="18"/>
        <v>0</v>
      </c>
      <c r="R99" s="23">
        <f t="shared" si="18"/>
        <v>4.7424999999999997</v>
      </c>
      <c r="S99" s="23">
        <f t="shared" si="18"/>
        <v>1.1201000000000001</v>
      </c>
      <c r="T99" s="23">
        <f t="shared" si="18"/>
        <v>0</v>
      </c>
      <c r="U99" s="23">
        <f t="shared" si="18"/>
        <v>0</v>
      </c>
      <c r="V99" s="23">
        <f t="shared" si="18"/>
        <v>584.9615</v>
      </c>
      <c r="W99" s="23"/>
      <c r="X99" s="11"/>
      <c r="Y99" s="11"/>
      <c r="Z99" s="11"/>
      <c r="AA99" s="11"/>
    </row>
    <row r="100" spans="2:27" s="12" customFormat="1" x14ac:dyDescent="0.25">
      <c r="B100" s="60"/>
      <c r="C100" s="24"/>
      <c r="D100" s="91"/>
      <c r="E100" s="9"/>
      <c r="F100" s="92"/>
      <c r="G100" s="92"/>
      <c r="H100" s="63"/>
      <c r="I100" s="65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11"/>
      <c r="X100" s="11"/>
      <c r="Y100" s="11"/>
      <c r="Z100" s="11"/>
      <c r="AA100" s="11"/>
    </row>
    <row r="101" spans="2:27" s="12" customFormat="1" x14ac:dyDescent="0.25">
      <c r="B101" s="67" t="s">
        <v>86</v>
      </c>
      <c r="C101" s="26"/>
      <c r="D101" s="75"/>
      <c r="E101" s="15"/>
      <c r="F101" s="1"/>
      <c r="G101" s="1"/>
      <c r="H101" s="70"/>
      <c r="I101" s="72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11"/>
      <c r="X101" s="11"/>
      <c r="Y101" s="11"/>
      <c r="Z101" s="11"/>
      <c r="AA101" s="11"/>
    </row>
    <row r="102" spans="2:27" s="12" customFormat="1" x14ac:dyDescent="0.25">
      <c r="B102" s="74"/>
      <c r="C102" s="26"/>
      <c r="D102" s="75"/>
      <c r="E102" s="15"/>
      <c r="F102" s="1"/>
      <c r="G102" s="1"/>
      <c r="H102" s="70"/>
      <c r="I102" s="72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11"/>
      <c r="X102" s="11"/>
      <c r="Y102" s="11"/>
      <c r="Z102" s="11"/>
      <c r="AA102" s="11"/>
    </row>
    <row r="103" spans="2:27" s="124" customFormat="1" x14ac:dyDescent="0.25">
      <c r="B103" s="125" t="s">
        <v>87</v>
      </c>
      <c r="C103" s="126" t="s">
        <v>88</v>
      </c>
      <c r="D103" s="134">
        <v>2</v>
      </c>
      <c r="E103" s="121" t="s">
        <v>81</v>
      </c>
      <c r="F103" s="135" t="s">
        <v>30</v>
      </c>
      <c r="G103" s="120" t="s">
        <v>31</v>
      </c>
      <c r="H103" s="120" t="s">
        <v>16</v>
      </c>
      <c r="I103" s="119">
        <v>15</v>
      </c>
      <c r="J103" s="85">
        <v>15</v>
      </c>
      <c r="K103" s="85"/>
      <c r="L103" s="85"/>
      <c r="M103" s="85"/>
      <c r="N103" s="85"/>
      <c r="O103" s="85"/>
      <c r="P103" s="85">
        <v>15</v>
      </c>
      <c r="Q103" s="85"/>
      <c r="R103" s="85"/>
      <c r="S103" s="85"/>
      <c r="T103" s="85"/>
      <c r="U103" s="85"/>
      <c r="V103" s="20">
        <f t="shared" ref="V103:V126" si="19">SUM(J103:U103)</f>
        <v>30</v>
      </c>
      <c r="W103" s="122" t="s">
        <v>185</v>
      </c>
      <c r="X103" s="122" t="s">
        <v>188</v>
      </c>
      <c r="Y103" s="122"/>
      <c r="Z103" s="122"/>
      <c r="AA103" s="122"/>
    </row>
    <row r="104" spans="2:27" s="12" customFormat="1" x14ac:dyDescent="0.25">
      <c r="B104" s="17" t="s">
        <v>89</v>
      </c>
      <c r="C104" s="26" t="s">
        <v>88</v>
      </c>
      <c r="D104" s="75">
        <v>1</v>
      </c>
      <c r="E104" s="15" t="s">
        <v>81</v>
      </c>
      <c r="F104" s="1" t="s">
        <v>30</v>
      </c>
      <c r="G104" s="19" t="s">
        <v>31</v>
      </c>
      <c r="H104" s="19" t="s">
        <v>16</v>
      </c>
      <c r="I104" s="29">
        <v>15</v>
      </c>
      <c r="J104" s="76">
        <v>2.7</v>
      </c>
      <c r="K104" s="76"/>
      <c r="L104" s="76"/>
      <c r="M104" s="76"/>
      <c r="N104" s="76"/>
      <c r="O104" s="76"/>
      <c r="P104" s="76"/>
      <c r="Q104" s="76"/>
      <c r="R104" s="76"/>
      <c r="S104" s="76"/>
      <c r="T104" s="76"/>
      <c r="U104" s="76"/>
      <c r="V104" s="16">
        <f t="shared" si="19"/>
        <v>2.7</v>
      </c>
      <c r="W104" s="11"/>
      <c r="X104" s="11"/>
      <c r="Y104" s="11"/>
      <c r="Z104" s="11"/>
      <c r="AA104" s="11"/>
    </row>
    <row r="105" spans="2:27" s="12" customFormat="1" ht="30" x14ac:dyDescent="0.25">
      <c r="B105" s="17" t="s">
        <v>90</v>
      </c>
      <c r="C105" s="26" t="s">
        <v>91</v>
      </c>
      <c r="D105" s="93" t="s">
        <v>92</v>
      </c>
      <c r="E105" s="15" t="s">
        <v>81</v>
      </c>
      <c r="F105" s="1" t="s">
        <v>30</v>
      </c>
      <c r="G105" s="19" t="s">
        <v>31</v>
      </c>
      <c r="H105" s="19" t="s">
        <v>16</v>
      </c>
      <c r="I105" s="29">
        <v>15</v>
      </c>
      <c r="J105" s="76">
        <f>SUM('[2]CAPEX OPERATIONS'!AY20:AY24)</f>
        <v>1.9680000000000002</v>
      </c>
      <c r="K105" s="76">
        <f>SUM('[2]CAPEX OPERATIONS'!AZ20:AZ24)</f>
        <v>0</v>
      </c>
      <c r="L105" s="76">
        <f>SUM('[2]CAPEX OPERATIONS'!BA20:BA24)</f>
        <v>0</v>
      </c>
      <c r="M105" s="76">
        <f>SUM('[2]CAPEX OPERATIONS'!BB20:BB24)</f>
        <v>1.56</v>
      </c>
      <c r="N105" s="76">
        <f>SUM('[2]CAPEX OPERATIONS'!BC20:BC24)</f>
        <v>1.9680000000000002</v>
      </c>
      <c r="O105" s="76">
        <f>SUM('[2]CAPEX OPERATIONS'!BD20:BD24)</f>
        <v>0</v>
      </c>
      <c r="P105" s="76">
        <f>SUM('[2]CAPEX OPERATIONS'!BE20:BE24)</f>
        <v>1.56</v>
      </c>
      <c r="Q105" s="76">
        <f>SUM('[2]CAPEX OPERATIONS'!BF20:BF24)</f>
        <v>0</v>
      </c>
      <c r="R105" s="76">
        <f>SUM('[2]CAPEX OPERATIONS'!BG20:BG24)</f>
        <v>1.9680000000000002</v>
      </c>
      <c r="S105" s="76">
        <f>SUM('[2]CAPEX OPERATIONS'!BH20:BH24)</f>
        <v>1.56</v>
      </c>
      <c r="T105" s="76">
        <f>SUM('[2]CAPEX OPERATIONS'!BI20:BI24)</f>
        <v>0</v>
      </c>
      <c r="U105" s="76">
        <f>SUM('[2]CAPEX OPERATIONS'!BJ20:BJ24)</f>
        <v>0</v>
      </c>
      <c r="V105" s="16">
        <f t="shared" si="19"/>
        <v>10.584000000000001</v>
      </c>
      <c r="W105" s="11"/>
      <c r="X105" s="11"/>
      <c r="Y105" s="11"/>
      <c r="Z105" s="11"/>
      <c r="AA105" s="11"/>
    </row>
    <row r="106" spans="2:27" s="12" customFormat="1" ht="30" x14ac:dyDescent="0.25">
      <c r="B106" s="17" t="s">
        <v>93</v>
      </c>
      <c r="C106" s="26"/>
      <c r="D106" s="93" t="s">
        <v>92</v>
      </c>
      <c r="E106" s="15" t="s">
        <v>81</v>
      </c>
      <c r="F106" s="1" t="s">
        <v>30</v>
      </c>
      <c r="G106" s="19" t="s">
        <v>31</v>
      </c>
      <c r="H106" s="19" t="s">
        <v>16</v>
      </c>
      <c r="I106" s="29">
        <v>15</v>
      </c>
      <c r="J106" s="76">
        <f>SUM('[2]CAPEX OPERATIONS'!AY25:AY27)</f>
        <v>2.75</v>
      </c>
      <c r="K106" s="76">
        <f>SUM('[2]CAPEX OPERATIONS'!AZ25:AZ27)</f>
        <v>0</v>
      </c>
      <c r="L106" s="76">
        <f>SUM('[2]CAPEX OPERATIONS'!BA25:BA27)</f>
        <v>0</v>
      </c>
      <c r="M106" s="76">
        <f>SUM('[2]CAPEX OPERATIONS'!BB25:BB27)</f>
        <v>0</v>
      </c>
      <c r="N106" s="76">
        <f>SUM('[2]CAPEX OPERATIONS'!BC25:BC27)</f>
        <v>0.2</v>
      </c>
      <c r="O106" s="76">
        <f>SUM('[2]CAPEX OPERATIONS'!BD25:BD27)</f>
        <v>0</v>
      </c>
      <c r="P106" s="76">
        <f>SUM('[2]CAPEX OPERATIONS'!BE25:BE27)</f>
        <v>2.5499999999999998</v>
      </c>
      <c r="Q106" s="76">
        <f>SUM('[2]CAPEX OPERATIONS'!BF25:BF27)</f>
        <v>0</v>
      </c>
      <c r="R106" s="76">
        <f>SUM('[2]CAPEX OPERATIONS'!BG25:BG27)</f>
        <v>0.2</v>
      </c>
      <c r="S106" s="76">
        <f>SUM('[2]CAPEX OPERATIONS'!BH25:BH27)</f>
        <v>0</v>
      </c>
      <c r="T106" s="76">
        <f>SUM('[2]CAPEX OPERATIONS'!BI25:BI27)</f>
        <v>0</v>
      </c>
      <c r="U106" s="76">
        <f>SUM('[2]CAPEX OPERATIONS'!BJ25:BJ27)</f>
        <v>0</v>
      </c>
      <c r="V106" s="16">
        <f t="shared" si="19"/>
        <v>5.7</v>
      </c>
      <c r="W106" s="11"/>
      <c r="X106" s="11"/>
      <c r="Y106" s="11"/>
      <c r="Z106" s="11"/>
      <c r="AA106" s="11"/>
    </row>
    <row r="107" spans="2:27" s="12" customFormat="1" ht="30" x14ac:dyDescent="0.25">
      <c r="B107" s="17" t="s">
        <v>94</v>
      </c>
      <c r="C107" s="26"/>
      <c r="D107" s="93" t="s">
        <v>92</v>
      </c>
      <c r="E107" s="15" t="s">
        <v>81</v>
      </c>
      <c r="F107" s="1" t="s">
        <v>30</v>
      </c>
      <c r="G107" s="19" t="s">
        <v>31</v>
      </c>
      <c r="H107" s="19" t="s">
        <v>16</v>
      </c>
      <c r="I107" s="29">
        <v>15</v>
      </c>
      <c r="J107" s="76">
        <f>SUM('[2]CAPEX OPERATIONS'!AY34:AY37)</f>
        <v>1.2490000000000001</v>
      </c>
      <c r="K107" s="76">
        <f>SUM('[2]CAPEX OPERATIONS'!AZ34:AZ37)</f>
        <v>0</v>
      </c>
      <c r="L107" s="76">
        <f>SUM('[2]CAPEX OPERATIONS'!BA34:BA37)</f>
        <v>0.999</v>
      </c>
      <c r="M107" s="76">
        <f>SUM('[2]CAPEX OPERATIONS'!BB34:BB37)</f>
        <v>0.25</v>
      </c>
      <c r="N107" s="76">
        <f>SUM('[2]CAPEX OPERATIONS'!BC34:BC37)</f>
        <v>0.999</v>
      </c>
      <c r="O107" s="76">
        <f>SUM('[2]CAPEX OPERATIONS'!BD34:BD37)</f>
        <v>0</v>
      </c>
      <c r="P107" s="76">
        <f>SUM('[2]CAPEX OPERATIONS'!BE34:BE37)</f>
        <v>1.2490000000000001</v>
      </c>
      <c r="Q107" s="76">
        <f>SUM('[2]CAPEX OPERATIONS'!BF34:BF37)</f>
        <v>0</v>
      </c>
      <c r="R107" s="76">
        <f>SUM('[2]CAPEX OPERATIONS'!BG34:BG37)</f>
        <v>0.999</v>
      </c>
      <c r="S107" s="76">
        <f>SUM('[2]CAPEX OPERATIONS'!BH34:BH37)</f>
        <v>0.25</v>
      </c>
      <c r="T107" s="76">
        <f>SUM('[2]CAPEX OPERATIONS'!BI34:BI37)</f>
        <v>0.3</v>
      </c>
      <c r="U107" s="76">
        <f>SUM('[2]CAPEX OPERATIONS'!BJ34:BJ37)</f>
        <v>0</v>
      </c>
      <c r="V107" s="16">
        <f t="shared" si="19"/>
        <v>6.2949999999999999</v>
      </c>
      <c r="W107" s="11"/>
      <c r="X107" s="11"/>
      <c r="Y107" s="11"/>
      <c r="Z107" s="11"/>
      <c r="AA107" s="11"/>
    </row>
    <row r="108" spans="2:27" s="12" customFormat="1" ht="30" x14ac:dyDescent="0.25">
      <c r="B108" s="17" t="s">
        <v>95</v>
      </c>
      <c r="C108" s="26"/>
      <c r="D108" s="93" t="s">
        <v>92</v>
      </c>
      <c r="E108" s="15" t="s">
        <v>81</v>
      </c>
      <c r="F108" s="1" t="s">
        <v>30</v>
      </c>
      <c r="G108" s="19" t="s">
        <v>31</v>
      </c>
      <c r="H108" s="19" t="s">
        <v>16</v>
      </c>
      <c r="I108" s="29">
        <v>15</v>
      </c>
      <c r="J108" s="76">
        <f>SUM('[2]CAPEX OPERATIONS'!AY38:AY40)</f>
        <v>1.32</v>
      </c>
      <c r="K108" s="76">
        <f>SUM('[2]CAPEX OPERATIONS'!AZ38:AZ40)</f>
        <v>0</v>
      </c>
      <c r="L108" s="76">
        <f>SUM('[2]CAPEX OPERATIONS'!BA38:BA40)</f>
        <v>0</v>
      </c>
      <c r="M108" s="76">
        <f>SUM('[2]CAPEX OPERATIONS'!BB38:BB40)</f>
        <v>0.30000000000000004</v>
      </c>
      <c r="N108" s="76">
        <f>SUM('[2]CAPEX OPERATIONS'!BC38:BC40)</f>
        <v>1.02</v>
      </c>
      <c r="O108" s="76">
        <f>SUM('[2]CAPEX OPERATIONS'!BD38:BD40)</f>
        <v>0</v>
      </c>
      <c r="P108" s="76">
        <f>SUM('[2]CAPEX OPERATIONS'!BE38:BE40)</f>
        <v>0.2</v>
      </c>
      <c r="Q108" s="76">
        <f>SUM('[2]CAPEX OPERATIONS'!BF38:BF40)</f>
        <v>0</v>
      </c>
      <c r="R108" s="76">
        <f>SUM('[2]CAPEX OPERATIONS'!BG38:BG40)</f>
        <v>1.02</v>
      </c>
      <c r="S108" s="76">
        <f>SUM('[2]CAPEX OPERATIONS'!BH38:BH40)</f>
        <v>0.1</v>
      </c>
      <c r="T108" s="76">
        <f>SUM('[2]CAPEX OPERATIONS'!BI38:BI40)</f>
        <v>0</v>
      </c>
      <c r="U108" s="76">
        <f>SUM('[2]CAPEX OPERATIONS'!BJ38:BJ40)</f>
        <v>0</v>
      </c>
      <c r="V108" s="16">
        <f t="shared" si="19"/>
        <v>3.9600000000000004</v>
      </c>
      <c r="W108" s="11"/>
      <c r="X108" s="11"/>
      <c r="Y108" s="11"/>
      <c r="Z108" s="11"/>
      <c r="AA108" s="11"/>
    </row>
    <row r="109" spans="2:27" s="97" customFormat="1" ht="30" x14ac:dyDescent="0.25">
      <c r="B109" s="25" t="s">
        <v>96</v>
      </c>
      <c r="C109" s="68"/>
      <c r="D109" s="94" t="s">
        <v>92</v>
      </c>
      <c r="E109" s="70" t="s">
        <v>81</v>
      </c>
      <c r="F109" s="71" t="s">
        <v>30</v>
      </c>
      <c r="G109" s="71"/>
      <c r="H109" s="95" t="s">
        <v>16</v>
      </c>
      <c r="I109" s="29">
        <v>15</v>
      </c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16">
        <f t="shared" si="19"/>
        <v>0</v>
      </c>
      <c r="W109" s="96"/>
      <c r="X109" s="96"/>
      <c r="Y109" s="96"/>
      <c r="Z109" s="96"/>
      <c r="AA109" s="96"/>
    </row>
    <row r="110" spans="2:27" s="38" customFormat="1" x14ac:dyDescent="0.25">
      <c r="B110" s="98" t="s">
        <v>97</v>
      </c>
      <c r="C110" s="99"/>
      <c r="D110" s="100">
        <v>2</v>
      </c>
      <c r="E110" s="35" t="s">
        <v>81</v>
      </c>
      <c r="F110" s="49" t="s">
        <v>30</v>
      </c>
      <c r="G110" s="34" t="s">
        <v>31</v>
      </c>
      <c r="H110" s="34" t="s">
        <v>16</v>
      </c>
      <c r="I110" s="33">
        <v>15</v>
      </c>
      <c r="J110" s="80"/>
      <c r="K110" s="84">
        <f>'[2]CAPEX OPERATIONS'!AY89*0</f>
        <v>0</v>
      </c>
      <c r="L110" s="81">
        <f>'[2]CAPEX OPERATIONS'!BA89</f>
        <v>0</v>
      </c>
      <c r="M110" s="81">
        <f>'[2]CAPEX OPERATIONS'!BB89</f>
        <v>0</v>
      </c>
      <c r="N110" s="81">
        <f>'[2]CAPEX OPERATIONS'!BC89</f>
        <v>0</v>
      </c>
      <c r="O110" s="81">
        <f>'[2]CAPEX OPERATIONS'!BD89</f>
        <v>0</v>
      </c>
      <c r="P110" s="81">
        <f>'[2]CAPEX OPERATIONS'!BE89</f>
        <v>0</v>
      </c>
      <c r="Q110" s="81">
        <f>'[2]CAPEX OPERATIONS'!BF89</f>
        <v>0</v>
      </c>
      <c r="R110" s="81">
        <f>'[2]CAPEX OPERATIONS'!BG89</f>
        <v>0</v>
      </c>
      <c r="S110" s="81">
        <f>'[2]CAPEX OPERATIONS'!BH89</f>
        <v>0</v>
      </c>
      <c r="T110" s="81">
        <f>'[2]CAPEX OPERATIONS'!BI89</f>
        <v>0</v>
      </c>
      <c r="U110" s="81">
        <f>'[2]CAPEX OPERATIONS'!BJ89</f>
        <v>0</v>
      </c>
      <c r="V110" s="36">
        <f t="shared" si="19"/>
        <v>0</v>
      </c>
      <c r="W110" s="86"/>
      <c r="X110" s="37"/>
      <c r="Y110" s="37"/>
      <c r="Z110" s="37"/>
      <c r="AA110" s="37"/>
    </row>
    <row r="111" spans="2:27" s="38" customFormat="1" x14ac:dyDescent="0.25">
      <c r="B111" s="98" t="s">
        <v>98</v>
      </c>
      <c r="C111" s="99"/>
      <c r="D111" s="100">
        <v>1</v>
      </c>
      <c r="E111" s="35" t="s">
        <v>81</v>
      </c>
      <c r="F111" s="49" t="s">
        <v>30</v>
      </c>
      <c r="G111" s="34" t="s">
        <v>31</v>
      </c>
      <c r="H111" s="34" t="s">
        <v>16</v>
      </c>
      <c r="I111" s="33">
        <v>15</v>
      </c>
      <c r="J111" s="80"/>
      <c r="K111" s="84">
        <f>'[2]CAPEX OPERATIONS'!AY90*0</f>
        <v>0</v>
      </c>
      <c r="L111" s="81">
        <f>'[2]CAPEX OPERATIONS'!BA90</f>
        <v>0</v>
      </c>
      <c r="M111" s="81">
        <f>'[2]CAPEX OPERATIONS'!BB90</f>
        <v>0</v>
      </c>
      <c r="N111" s="81">
        <f>'[2]CAPEX OPERATIONS'!BC90</f>
        <v>0</v>
      </c>
      <c r="O111" s="81">
        <f>'[2]CAPEX OPERATIONS'!BD90</f>
        <v>0</v>
      </c>
      <c r="P111" s="81">
        <f>'[2]CAPEX OPERATIONS'!BE90</f>
        <v>0</v>
      </c>
      <c r="Q111" s="81">
        <f>'[2]CAPEX OPERATIONS'!BF90</f>
        <v>0</v>
      </c>
      <c r="R111" s="81">
        <f>'[2]CAPEX OPERATIONS'!BG90</f>
        <v>0</v>
      </c>
      <c r="S111" s="81">
        <f>'[2]CAPEX OPERATIONS'!BH90</f>
        <v>0</v>
      </c>
      <c r="T111" s="81">
        <f>'[2]CAPEX OPERATIONS'!BI90</f>
        <v>0</v>
      </c>
      <c r="U111" s="81">
        <f>'[2]CAPEX OPERATIONS'!BJ90</f>
        <v>0</v>
      </c>
      <c r="V111" s="36">
        <f t="shared" si="19"/>
        <v>0</v>
      </c>
      <c r="W111" s="86"/>
      <c r="X111" s="37"/>
      <c r="Y111" s="37"/>
      <c r="Z111" s="37"/>
      <c r="AA111" s="37"/>
    </row>
    <row r="112" spans="2:27" s="38" customFormat="1" x14ac:dyDescent="0.25">
      <c r="B112" s="98" t="s">
        <v>99</v>
      </c>
      <c r="C112" s="99"/>
      <c r="D112" s="100">
        <v>2</v>
      </c>
      <c r="E112" s="35" t="s">
        <v>81</v>
      </c>
      <c r="F112" s="49" t="s">
        <v>30</v>
      </c>
      <c r="G112" s="34" t="s">
        <v>31</v>
      </c>
      <c r="H112" s="34" t="s">
        <v>16</v>
      </c>
      <c r="I112" s="33">
        <v>15</v>
      </c>
      <c r="J112" s="80"/>
      <c r="K112" s="84">
        <f>'[2]CAPEX OPERATIONS'!AY91*0</f>
        <v>0</v>
      </c>
      <c r="L112" s="81">
        <f>'[2]CAPEX OPERATIONS'!BA91</f>
        <v>0</v>
      </c>
      <c r="M112" s="81">
        <f>'[2]CAPEX OPERATIONS'!BB91</f>
        <v>0</v>
      </c>
      <c r="N112" s="81">
        <f>'[2]CAPEX OPERATIONS'!BC91</f>
        <v>0</v>
      </c>
      <c r="O112" s="81">
        <f>'[2]CAPEX OPERATIONS'!BD91</f>
        <v>0</v>
      </c>
      <c r="P112" s="81">
        <f>'[2]CAPEX OPERATIONS'!BE91</f>
        <v>0</v>
      </c>
      <c r="Q112" s="81">
        <f>'[2]CAPEX OPERATIONS'!BF91</f>
        <v>0</v>
      </c>
      <c r="R112" s="81">
        <f>'[2]CAPEX OPERATIONS'!BG91</f>
        <v>0</v>
      </c>
      <c r="S112" s="81">
        <f>'[2]CAPEX OPERATIONS'!BH91</f>
        <v>0</v>
      </c>
      <c r="T112" s="81">
        <f>'[2]CAPEX OPERATIONS'!BI91</f>
        <v>0</v>
      </c>
      <c r="U112" s="81">
        <f>'[2]CAPEX OPERATIONS'!BJ91</f>
        <v>0</v>
      </c>
      <c r="V112" s="36">
        <f t="shared" si="19"/>
        <v>0</v>
      </c>
      <c r="W112" s="86"/>
      <c r="X112" s="37"/>
      <c r="Y112" s="37"/>
      <c r="Z112" s="37"/>
      <c r="AA112" s="37"/>
    </row>
    <row r="113" spans="2:27" s="124" customFormat="1" x14ac:dyDescent="0.25">
      <c r="B113" s="138" t="s">
        <v>100</v>
      </c>
      <c r="C113" s="139"/>
      <c r="D113" s="140">
        <v>1</v>
      </c>
      <c r="E113" s="121" t="s">
        <v>81</v>
      </c>
      <c r="F113" s="135" t="s">
        <v>30</v>
      </c>
      <c r="G113" s="120" t="s">
        <v>31</v>
      </c>
      <c r="H113" s="120" t="s">
        <v>16</v>
      </c>
      <c r="I113" s="119">
        <v>15</v>
      </c>
      <c r="J113" s="85"/>
      <c r="K113" s="84">
        <f>'[2]CAPEX OPERATIONS'!AY92</f>
        <v>15</v>
      </c>
      <c r="L113" s="84">
        <f>'[2]CAPEX OPERATIONS'!BA92</f>
        <v>0</v>
      </c>
      <c r="M113" s="84">
        <f>'[2]CAPEX OPERATIONS'!BB92</f>
        <v>0</v>
      </c>
      <c r="N113" s="84">
        <f>'[2]CAPEX OPERATIONS'!BC92</f>
        <v>0</v>
      </c>
      <c r="O113" s="84">
        <f>'[2]CAPEX OPERATIONS'!BD92</f>
        <v>0</v>
      </c>
      <c r="P113" s="84">
        <f>'[2]CAPEX OPERATIONS'!BE92</f>
        <v>0</v>
      </c>
      <c r="Q113" s="84">
        <f>'[2]CAPEX OPERATIONS'!BF92</f>
        <v>0</v>
      </c>
      <c r="R113" s="84">
        <f>'[2]CAPEX OPERATIONS'!BG92</f>
        <v>0</v>
      </c>
      <c r="S113" s="84">
        <f>'[2]CAPEX OPERATIONS'!BH92</f>
        <v>0</v>
      </c>
      <c r="T113" s="84">
        <f>'[2]CAPEX OPERATIONS'!BI92</f>
        <v>0</v>
      </c>
      <c r="U113" s="84">
        <f>'[2]CAPEX OPERATIONS'!BJ92</f>
        <v>0</v>
      </c>
      <c r="V113" s="20">
        <f t="shared" si="19"/>
        <v>15</v>
      </c>
      <c r="W113" s="122" t="s">
        <v>182</v>
      </c>
      <c r="X113" s="123" t="s">
        <v>166</v>
      </c>
      <c r="Y113" s="122"/>
      <c r="Z113" s="122"/>
      <c r="AA113" s="122"/>
    </row>
    <row r="114" spans="2:27" s="124" customFormat="1" x14ac:dyDescent="0.25">
      <c r="B114" s="138" t="s">
        <v>101</v>
      </c>
      <c r="C114" s="139"/>
      <c r="D114" s="140">
        <v>1</v>
      </c>
      <c r="E114" s="121" t="s">
        <v>81</v>
      </c>
      <c r="F114" s="135" t="s">
        <v>30</v>
      </c>
      <c r="G114" s="120" t="s">
        <v>31</v>
      </c>
      <c r="H114" s="120" t="s">
        <v>16</v>
      </c>
      <c r="I114" s="119">
        <v>15</v>
      </c>
      <c r="J114" s="85"/>
      <c r="K114" s="84">
        <f>'[2]CAPEX OPERATIONS'!$AY$97</f>
        <v>25</v>
      </c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20">
        <f t="shared" si="19"/>
        <v>25</v>
      </c>
      <c r="W114" s="122" t="s">
        <v>182</v>
      </c>
      <c r="X114" s="123" t="s">
        <v>166</v>
      </c>
      <c r="Y114" s="122"/>
      <c r="Z114" s="122"/>
      <c r="AA114" s="122"/>
    </row>
    <row r="115" spans="2:27" s="12" customFormat="1" x14ac:dyDescent="0.25">
      <c r="B115" s="25"/>
      <c r="C115" s="68"/>
      <c r="D115" s="69"/>
      <c r="E115" s="70"/>
      <c r="F115" s="71"/>
      <c r="G115" s="71"/>
      <c r="H115" s="70"/>
      <c r="I115" s="72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16">
        <f t="shared" si="19"/>
        <v>0</v>
      </c>
      <c r="W115" s="11"/>
      <c r="X115" s="11"/>
      <c r="Y115" s="11"/>
      <c r="Z115" s="11"/>
      <c r="AA115" s="11"/>
    </row>
    <row r="116" spans="2:27" s="12" customFormat="1" x14ac:dyDescent="0.25">
      <c r="B116" s="17" t="s">
        <v>102</v>
      </c>
      <c r="C116" s="68"/>
      <c r="D116" s="93">
        <v>1</v>
      </c>
      <c r="E116" s="15" t="s">
        <v>81</v>
      </c>
      <c r="F116" s="1" t="s">
        <v>30</v>
      </c>
      <c r="G116" s="19" t="s">
        <v>31</v>
      </c>
      <c r="H116" s="19" t="s">
        <v>16</v>
      </c>
      <c r="I116" s="29">
        <v>15</v>
      </c>
      <c r="J116" s="76">
        <f>'[2]CAPEX OPERATIONS'!AK153</f>
        <v>0</v>
      </c>
      <c r="K116" s="76">
        <f>'[2]CAPEX OPERATIONS'!AY153</f>
        <v>0</v>
      </c>
      <c r="L116" s="76">
        <f>'[2]CAPEX OPERATIONS'!AZ153</f>
        <v>0.18</v>
      </c>
      <c r="M116" s="76">
        <f>'[2]CAPEX OPERATIONS'!BA153</f>
        <v>0</v>
      </c>
      <c r="N116" s="76">
        <f>'[2]CAPEX OPERATIONS'!BB153</f>
        <v>0</v>
      </c>
      <c r="O116" s="76">
        <f>'[2]CAPEX OPERATIONS'!BC153</f>
        <v>0.18</v>
      </c>
      <c r="P116" s="76">
        <f>'[2]CAPEX OPERATIONS'!BD153</f>
        <v>0</v>
      </c>
      <c r="Q116" s="76">
        <f>'[2]CAPEX OPERATIONS'!BE153</f>
        <v>0</v>
      </c>
      <c r="R116" s="76">
        <f>'[2]CAPEX OPERATIONS'!BF153</f>
        <v>0.18</v>
      </c>
      <c r="S116" s="76">
        <f>'[2]CAPEX OPERATIONS'!BG153</f>
        <v>0</v>
      </c>
      <c r="T116" s="76">
        <f>'[2]CAPEX OPERATIONS'!BH153</f>
        <v>0</v>
      </c>
      <c r="U116" s="76">
        <f>'[2]CAPEX OPERATIONS'!BI153</f>
        <v>0.18</v>
      </c>
      <c r="V116" s="16">
        <f t="shared" si="19"/>
        <v>0.72</v>
      </c>
      <c r="W116" s="11"/>
      <c r="X116" s="11"/>
      <c r="Y116" s="11"/>
      <c r="Z116" s="11"/>
      <c r="AA116" s="11"/>
    </row>
    <row r="117" spans="2:27" s="12" customFormat="1" x14ac:dyDescent="0.25">
      <c r="B117" s="17" t="s">
        <v>103</v>
      </c>
      <c r="C117" s="68"/>
      <c r="D117" s="75">
        <v>1</v>
      </c>
      <c r="E117" s="15" t="s">
        <v>104</v>
      </c>
      <c r="F117" s="1" t="s">
        <v>30</v>
      </c>
      <c r="G117" s="19" t="s">
        <v>31</v>
      </c>
      <c r="H117" s="19" t="s">
        <v>16</v>
      </c>
      <c r="I117" s="29">
        <v>15</v>
      </c>
      <c r="J117" s="73"/>
      <c r="K117" s="73"/>
      <c r="L117" s="76">
        <f>4900/10^5</f>
        <v>4.9000000000000002E-2</v>
      </c>
      <c r="M117" s="73"/>
      <c r="N117" s="73"/>
      <c r="O117" s="73"/>
      <c r="P117" s="73"/>
      <c r="Q117" s="73"/>
      <c r="R117" s="73"/>
      <c r="S117" s="73"/>
      <c r="T117" s="73"/>
      <c r="U117" s="73"/>
      <c r="V117" s="16">
        <f t="shared" si="19"/>
        <v>4.9000000000000002E-2</v>
      </c>
      <c r="W117" s="11"/>
      <c r="X117" s="11"/>
      <c r="Y117" s="11"/>
      <c r="Z117" s="11"/>
      <c r="AA117" s="11"/>
    </row>
    <row r="118" spans="2:27" s="12" customFormat="1" x14ac:dyDescent="0.25">
      <c r="B118" s="17" t="s">
        <v>105</v>
      </c>
      <c r="C118" s="68"/>
      <c r="D118" s="75">
        <v>1</v>
      </c>
      <c r="E118" s="15" t="s">
        <v>104</v>
      </c>
      <c r="F118" s="1" t="s">
        <v>30</v>
      </c>
      <c r="G118" s="19" t="s">
        <v>31</v>
      </c>
      <c r="H118" s="19" t="s">
        <v>16</v>
      </c>
      <c r="I118" s="29">
        <v>15</v>
      </c>
      <c r="J118" s="73"/>
      <c r="K118" s="73"/>
      <c r="L118" s="76">
        <v>0.25</v>
      </c>
      <c r="M118" s="73"/>
      <c r="N118" s="73"/>
      <c r="O118" s="73"/>
      <c r="P118" s="73"/>
      <c r="Q118" s="73"/>
      <c r="R118" s="73"/>
      <c r="S118" s="73"/>
      <c r="T118" s="73"/>
      <c r="U118" s="73"/>
      <c r="V118" s="16">
        <f t="shared" si="19"/>
        <v>0.25</v>
      </c>
      <c r="W118" s="11"/>
      <c r="X118" s="11"/>
      <c r="Y118" s="11"/>
      <c r="Z118" s="11"/>
      <c r="AA118" s="11"/>
    </row>
    <row r="119" spans="2:27" s="12" customFormat="1" x14ac:dyDescent="0.25">
      <c r="B119" s="17" t="s">
        <v>106</v>
      </c>
      <c r="C119" s="68"/>
      <c r="D119" s="75">
        <v>50</v>
      </c>
      <c r="E119" s="15" t="s">
        <v>104</v>
      </c>
      <c r="F119" s="1" t="s">
        <v>30</v>
      </c>
      <c r="G119" s="19" t="s">
        <v>31</v>
      </c>
      <c r="H119" s="19" t="s">
        <v>16</v>
      </c>
      <c r="I119" s="29">
        <v>15</v>
      </c>
      <c r="J119" s="73"/>
      <c r="K119" s="73"/>
      <c r="L119" s="76">
        <f>50*2000/10^5</f>
        <v>1</v>
      </c>
      <c r="M119" s="73"/>
      <c r="N119" s="73"/>
      <c r="O119" s="73"/>
      <c r="P119" s="73"/>
      <c r="Q119" s="73"/>
      <c r="R119" s="73"/>
      <c r="S119" s="73"/>
      <c r="T119" s="73"/>
      <c r="U119" s="73"/>
      <c r="V119" s="16">
        <f t="shared" si="19"/>
        <v>1</v>
      </c>
      <c r="W119" s="11"/>
      <c r="X119" s="11"/>
      <c r="Y119" s="11"/>
      <c r="Z119" s="11"/>
      <c r="AA119" s="11"/>
    </row>
    <row r="120" spans="2:27" s="12" customFormat="1" ht="45" x14ac:dyDescent="0.25">
      <c r="B120" s="17" t="s">
        <v>107</v>
      </c>
      <c r="C120" s="26" t="s">
        <v>108</v>
      </c>
      <c r="D120" s="75">
        <v>233</v>
      </c>
      <c r="E120" s="15" t="s">
        <v>104</v>
      </c>
      <c r="F120" s="1" t="s">
        <v>30</v>
      </c>
      <c r="G120" s="19" t="s">
        <v>31</v>
      </c>
      <c r="H120" s="19" t="s">
        <v>16</v>
      </c>
      <c r="I120" s="29">
        <v>2</v>
      </c>
      <c r="J120" s="76"/>
      <c r="K120" s="76"/>
      <c r="L120" s="76">
        <v>1.7430000000000001</v>
      </c>
      <c r="M120" s="76"/>
      <c r="N120" s="76"/>
      <c r="O120" s="76"/>
      <c r="P120" s="76"/>
      <c r="Q120" s="76"/>
      <c r="R120" s="76"/>
      <c r="S120" s="76"/>
      <c r="T120" s="76"/>
      <c r="U120" s="76"/>
      <c r="V120" s="16">
        <f t="shared" si="19"/>
        <v>1.7430000000000001</v>
      </c>
      <c r="W120" s="101"/>
      <c r="X120" s="101"/>
      <c r="Y120" s="101"/>
      <c r="Z120" s="101"/>
      <c r="AA120" s="101"/>
    </row>
    <row r="121" spans="2:27" s="12" customFormat="1" x14ac:dyDescent="0.25">
      <c r="B121" s="17" t="s">
        <v>109</v>
      </c>
      <c r="C121" s="26" t="s">
        <v>110</v>
      </c>
      <c r="D121" s="75">
        <v>2000</v>
      </c>
      <c r="E121" s="15" t="s">
        <v>104</v>
      </c>
      <c r="F121" s="1" t="s">
        <v>30</v>
      </c>
      <c r="G121" s="19" t="s">
        <v>31</v>
      </c>
      <c r="H121" s="19" t="s">
        <v>16</v>
      </c>
      <c r="I121" s="29">
        <v>2</v>
      </c>
      <c r="J121" s="76"/>
      <c r="K121" s="76"/>
      <c r="L121" s="76">
        <v>17.579999999999998</v>
      </c>
      <c r="M121" s="76"/>
      <c r="N121" s="76"/>
      <c r="O121" s="76"/>
      <c r="P121" s="76"/>
      <c r="Q121" s="76"/>
      <c r="R121" s="76"/>
      <c r="S121" s="76"/>
      <c r="T121" s="76"/>
      <c r="U121" s="76"/>
      <c r="V121" s="16">
        <f t="shared" si="19"/>
        <v>17.579999999999998</v>
      </c>
      <c r="W121" s="101"/>
      <c r="X121" s="101"/>
      <c r="Y121" s="101"/>
      <c r="Z121" s="101"/>
      <c r="AA121" s="101"/>
    </row>
    <row r="122" spans="2:27" s="12" customFormat="1" x14ac:dyDescent="0.25">
      <c r="B122" s="17" t="s">
        <v>111</v>
      </c>
      <c r="C122" s="26"/>
      <c r="D122" s="75">
        <v>52</v>
      </c>
      <c r="E122" s="15" t="s">
        <v>104</v>
      </c>
      <c r="F122" s="1" t="s">
        <v>30</v>
      </c>
      <c r="G122" s="19" t="s">
        <v>31</v>
      </c>
      <c r="H122" s="19" t="s">
        <v>16</v>
      </c>
      <c r="I122" s="29">
        <v>15</v>
      </c>
      <c r="J122" s="76"/>
      <c r="K122" s="76"/>
      <c r="L122" s="76">
        <v>15.6</v>
      </c>
      <c r="M122" s="76"/>
      <c r="N122" s="76"/>
      <c r="O122" s="76"/>
      <c r="P122" s="76"/>
      <c r="Q122" s="76"/>
      <c r="R122" s="76"/>
      <c r="S122" s="76"/>
      <c r="T122" s="76"/>
      <c r="U122" s="76"/>
      <c r="V122" s="16">
        <f t="shared" si="19"/>
        <v>15.6</v>
      </c>
      <c r="W122" s="101"/>
      <c r="X122" s="101"/>
      <c r="Y122" s="101"/>
      <c r="Z122" s="101"/>
      <c r="AA122" s="101"/>
    </row>
    <row r="123" spans="2:27" s="12" customFormat="1" x14ac:dyDescent="0.25">
      <c r="B123" s="17" t="s">
        <v>112</v>
      </c>
      <c r="C123" s="26"/>
      <c r="D123" s="75">
        <v>3</v>
      </c>
      <c r="E123" s="15" t="s">
        <v>104</v>
      </c>
      <c r="F123" s="1" t="s">
        <v>30</v>
      </c>
      <c r="G123" s="19" t="s">
        <v>31</v>
      </c>
      <c r="H123" s="19" t="s">
        <v>16</v>
      </c>
      <c r="I123" s="29">
        <v>15</v>
      </c>
      <c r="J123" s="76"/>
      <c r="K123" s="76"/>
      <c r="L123" s="76">
        <v>0.75</v>
      </c>
      <c r="M123" s="76"/>
      <c r="N123" s="76"/>
      <c r="O123" s="76"/>
      <c r="P123" s="76"/>
      <c r="Q123" s="76"/>
      <c r="R123" s="76"/>
      <c r="S123" s="76"/>
      <c r="T123" s="76"/>
      <c r="U123" s="76"/>
      <c r="V123" s="16">
        <f t="shared" si="19"/>
        <v>0.75</v>
      </c>
      <c r="W123" s="101"/>
      <c r="X123" s="101"/>
      <c r="Y123" s="101"/>
      <c r="Z123" s="101"/>
      <c r="AA123" s="101"/>
    </row>
    <row r="124" spans="2:27" s="12" customFormat="1" x14ac:dyDescent="0.25">
      <c r="B124" s="17" t="s">
        <v>113</v>
      </c>
      <c r="C124" s="26"/>
      <c r="D124" s="75">
        <v>2</v>
      </c>
      <c r="E124" s="15" t="s">
        <v>104</v>
      </c>
      <c r="F124" s="1" t="s">
        <v>30</v>
      </c>
      <c r="G124" s="19" t="s">
        <v>31</v>
      </c>
      <c r="H124" s="19" t="s">
        <v>16</v>
      </c>
      <c r="I124" s="29">
        <v>15</v>
      </c>
      <c r="J124" s="76"/>
      <c r="K124" s="76"/>
      <c r="L124" s="76">
        <f>0.05+0.25</f>
        <v>0.3</v>
      </c>
      <c r="M124" s="76"/>
      <c r="N124" s="76"/>
      <c r="O124" s="76"/>
      <c r="P124" s="76"/>
      <c r="Q124" s="76"/>
      <c r="R124" s="76"/>
      <c r="S124" s="76"/>
      <c r="T124" s="76"/>
      <c r="U124" s="76"/>
      <c r="V124" s="16">
        <f t="shared" si="19"/>
        <v>0.3</v>
      </c>
      <c r="W124" s="101"/>
      <c r="X124" s="101"/>
      <c r="Y124" s="101"/>
      <c r="Z124" s="101"/>
      <c r="AA124" s="101"/>
    </row>
    <row r="125" spans="2:27" s="12" customFormat="1" x14ac:dyDescent="0.25">
      <c r="B125" s="17" t="s">
        <v>114</v>
      </c>
      <c r="C125" s="26"/>
      <c r="D125" s="75">
        <v>2</v>
      </c>
      <c r="E125" s="15" t="s">
        <v>104</v>
      </c>
      <c r="F125" s="1" t="s">
        <v>30</v>
      </c>
      <c r="G125" s="19" t="s">
        <v>31</v>
      </c>
      <c r="H125" s="19" t="s">
        <v>16</v>
      </c>
      <c r="I125" s="29">
        <v>15</v>
      </c>
      <c r="J125" s="76"/>
      <c r="K125" s="76"/>
      <c r="L125" s="76">
        <v>0.3</v>
      </c>
      <c r="M125" s="76"/>
      <c r="N125" s="76"/>
      <c r="O125" s="76"/>
      <c r="P125" s="76"/>
      <c r="Q125" s="76"/>
      <c r="R125" s="76"/>
      <c r="S125" s="76"/>
      <c r="T125" s="76"/>
      <c r="U125" s="76"/>
      <c r="V125" s="16">
        <f t="shared" si="19"/>
        <v>0.3</v>
      </c>
      <c r="W125" s="101"/>
      <c r="X125" s="101"/>
      <c r="Y125" s="101"/>
      <c r="Z125" s="101"/>
      <c r="AA125" s="101"/>
    </row>
    <row r="126" spans="2:27" s="12" customFormat="1" x14ac:dyDescent="0.25">
      <c r="B126" s="17" t="s">
        <v>115</v>
      </c>
      <c r="C126" s="26"/>
      <c r="D126" s="75">
        <v>1</v>
      </c>
      <c r="E126" s="15" t="s">
        <v>104</v>
      </c>
      <c r="F126" s="1" t="s">
        <v>30</v>
      </c>
      <c r="G126" s="19" t="s">
        <v>31</v>
      </c>
      <c r="H126" s="19" t="s">
        <v>16</v>
      </c>
      <c r="I126" s="29">
        <v>15</v>
      </c>
      <c r="J126" s="76"/>
      <c r="K126" s="76"/>
      <c r="L126" s="85"/>
      <c r="M126" s="76"/>
      <c r="N126" s="76"/>
      <c r="O126" s="76"/>
      <c r="P126" s="76"/>
      <c r="Q126" s="76"/>
      <c r="R126" s="76"/>
      <c r="S126" s="76"/>
      <c r="T126" s="76"/>
      <c r="U126" s="76"/>
      <c r="V126" s="16">
        <f t="shared" si="19"/>
        <v>0</v>
      </c>
      <c r="W126" s="101"/>
      <c r="X126" s="101"/>
      <c r="Y126" s="101"/>
      <c r="Z126" s="101"/>
      <c r="AA126" s="101"/>
    </row>
    <row r="127" spans="2:27" s="12" customFormat="1" x14ac:dyDescent="0.25">
      <c r="B127" s="25"/>
      <c r="C127" s="68"/>
      <c r="D127" s="69"/>
      <c r="E127" s="70"/>
      <c r="F127" s="71"/>
      <c r="G127" s="71"/>
      <c r="H127" s="70"/>
      <c r="I127" s="72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11"/>
      <c r="X127" s="11"/>
      <c r="Y127" s="11"/>
      <c r="Z127" s="11"/>
      <c r="AA127" s="11"/>
    </row>
    <row r="128" spans="2:27" s="12" customFormat="1" x14ac:dyDescent="0.25">
      <c r="B128" s="13" t="s">
        <v>26</v>
      </c>
      <c r="C128" s="43"/>
      <c r="D128" s="102"/>
      <c r="E128" s="22"/>
      <c r="F128" s="103"/>
      <c r="G128" s="103"/>
      <c r="H128" s="22"/>
      <c r="I128" s="40"/>
      <c r="J128" s="23">
        <f t="shared" ref="J128:V128" si="20">SUM(J102:J127)</f>
        <v>24.986999999999998</v>
      </c>
      <c r="K128" s="23">
        <f t="shared" si="20"/>
        <v>40</v>
      </c>
      <c r="L128" s="23">
        <f t="shared" si="20"/>
        <v>38.750999999999991</v>
      </c>
      <c r="M128" s="23">
        <f t="shared" si="20"/>
        <v>2.1100000000000003</v>
      </c>
      <c r="N128" s="23">
        <f t="shared" si="20"/>
        <v>4.1870000000000003</v>
      </c>
      <c r="O128" s="23">
        <f t="shared" si="20"/>
        <v>0.18</v>
      </c>
      <c r="P128" s="23">
        <f t="shared" si="20"/>
        <v>20.558999999999997</v>
      </c>
      <c r="Q128" s="23">
        <f t="shared" si="20"/>
        <v>0</v>
      </c>
      <c r="R128" s="23">
        <f t="shared" si="20"/>
        <v>4.367</v>
      </c>
      <c r="S128" s="23">
        <f t="shared" si="20"/>
        <v>1.9100000000000001</v>
      </c>
      <c r="T128" s="23">
        <f t="shared" si="20"/>
        <v>0.3</v>
      </c>
      <c r="U128" s="23">
        <f t="shared" si="20"/>
        <v>0.18</v>
      </c>
      <c r="V128" s="23">
        <f t="shared" si="20"/>
        <v>137.53100000000003</v>
      </c>
      <c r="W128" s="23"/>
      <c r="X128" s="11"/>
      <c r="Y128" s="11"/>
      <c r="Z128" s="11"/>
      <c r="AA128" s="11"/>
    </row>
    <row r="129" spans="2:27" s="12" customFormat="1" x14ac:dyDescent="0.25">
      <c r="B129" s="60"/>
      <c r="C129" s="61"/>
      <c r="D129" s="62"/>
      <c r="E129" s="63"/>
      <c r="F129" s="64"/>
      <c r="G129" s="64"/>
      <c r="H129" s="63"/>
      <c r="I129" s="65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11"/>
      <c r="X129" s="11"/>
      <c r="Y129" s="11"/>
      <c r="Z129" s="11"/>
      <c r="AA129" s="11"/>
    </row>
    <row r="130" spans="2:27" s="12" customFormat="1" x14ac:dyDescent="0.25">
      <c r="B130" s="67" t="s">
        <v>116</v>
      </c>
      <c r="C130" s="68"/>
      <c r="D130" s="69"/>
      <c r="E130" s="70"/>
      <c r="F130" s="71"/>
      <c r="G130" s="71"/>
      <c r="H130" s="70"/>
      <c r="I130" s="72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11"/>
      <c r="X130" s="11"/>
      <c r="Y130" s="11"/>
      <c r="Z130" s="11"/>
      <c r="AA130" s="11"/>
    </row>
    <row r="131" spans="2:27" s="12" customFormat="1" x14ac:dyDescent="0.25">
      <c r="B131" s="74"/>
      <c r="C131" s="68"/>
      <c r="D131" s="69"/>
      <c r="E131" s="70"/>
      <c r="F131" s="71"/>
      <c r="G131" s="71"/>
      <c r="H131" s="70"/>
      <c r="I131" s="72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16">
        <f t="shared" ref="V131:V134" si="21">SUM(J131:U131)</f>
        <v>0</v>
      </c>
      <c r="W131" s="11"/>
      <c r="X131" s="11"/>
      <c r="Y131" s="11"/>
      <c r="Z131" s="11"/>
      <c r="AA131" s="11"/>
    </row>
    <row r="132" spans="2:27" s="12" customFormat="1" x14ac:dyDescent="0.25">
      <c r="B132" s="25"/>
      <c r="C132" s="68"/>
      <c r="D132" s="69"/>
      <c r="E132" s="70"/>
      <c r="F132" s="71"/>
      <c r="G132" s="71"/>
      <c r="H132" s="70"/>
      <c r="I132" s="72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16">
        <f t="shared" si="21"/>
        <v>0</v>
      </c>
      <c r="W132" s="11"/>
      <c r="X132" s="11"/>
      <c r="Y132" s="11"/>
      <c r="Z132" s="11"/>
      <c r="AA132" s="11"/>
    </row>
    <row r="133" spans="2:27" s="12" customFormat="1" x14ac:dyDescent="0.25">
      <c r="B133" s="25"/>
      <c r="C133" s="68"/>
      <c r="D133" s="69"/>
      <c r="E133" s="70"/>
      <c r="F133" s="71"/>
      <c r="G133" s="71"/>
      <c r="H133" s="70"/>
      <c r="I133" s="72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T133" s="73"/>
      <c r="U133" s="73"/>
      <c r="V133" s="16">
        <f t="shared" si="21"/>
        <v>0</v>
      </c>
      <c r="W133" s="11"/>
      <c r="X133" s="11"/>
      <c r="Y133" s="11"/>
      <c r="Z133" s="11"/>
      <c r="AA133" s="11"/>
    </row>
    <row r="134" spans="2:27" s="12" customFormat="1" x14ac:dyDescent="0.25">
      <c r="B134" s="25"/>
      <c r="C134" s="68"/>
      <c r="D134" s="69"/>
      <c r="E134" s="70"/>
      <c r="F134" s="71"/>
      <c r="G134" s="71"/>
      <c r="H134" s="70"/>
      <c r="I134" s="72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16">
        <f t="shared" si="21"/>
        <v>0</v>
      </c>
      <c r="W134" s="11"/>
      <c r="X134" s="11"/>
      <c r="Y134" s="11"/>
      <c r="Z134" s="11"/>
      <c r="AA134" s="11"/>
    </row>
    <row r="135" spans="2:27" s="12" customFormat="1" x14ac:dyDescent="0.25">
      <c r="B135" s="13" t="s">
        <v>26</v>
      </c>
      <c r="C135" s="43"/>
      <c r="D135" s="102"/>
      <c r="E135" s="22"/>
      <c r="F135" s="103"/>
      <c r="G135" s="103"/>
      <c r="H135" s="22"/>
      <c r="I135" s="40"/>
      <c r="J135" s="23">
        <f>SUM(J131:J134)</f>
        <v>0</v>
      </c>
      <c r="K135" s="23">
        <f t="shared" ref="K135:V135" si="22">SUM(K131:K134)</f>
        <v>0</v>
      </c>
      <c r="L135" s="23">
        <f t="shared" si="22"/>
        <v>0</v>
      </c>
      <c r="M135" s="23">
        <f t="shared" si="22"/>
        <v>0</v>
      </c>
      <c r="N135" s="23">
        <f t="shared" si="22"/>
        <v>0</v>
      </c>
      <c r="O135" s="23">
        <f t="shared" si="22"/>
        <v>0</v>
      </c>
      <c r="P135" s="23">
        <f t="shared" si="22"/>
        <v>0</v>
      </c>
      <c r="Q135" s="23">
        <f t="shared" si="22"/>
        <v>0</v>
      </c>
      <c r="R135" s="23">
        <f t="shared" si="22"/>
        <v>0</v>
      </c>
      <c r="S135" s="23">
        <f t="shared" si="22"/>
        <v>0</v>
      </c>
      <c r="T135" s="23">
        <f t="shared" si="22"/>
        <v>0</v>
      </c>
      <c r="U135" s="23">
        <f t="shared" si="22"/>
        <v>0</v>
      </c>
      <c r="V135" s="23">
        <f t="shared" si="22"/>
        <v>0</v>
      </c>
      <c r="W135" s="11"/>
      <c r="X135" s="11"/>
      <c r="Y135" s="11"/>
      <c r="Z135" s="11"/>
      <c r="AA135" s="11"/>
    </row>
    <row r="136" spans="2:27" s="12" customFormat="1" x14ac:dyDescent="0.25">
      <c r="B136" s="60"/>
      <c r="C136" s="61"/>
      <c r="D136" s="62"/>
      <c r="E136" s="63"/>
      <c r="F136" s="64"/>
      <c r="G136" s="64"/>
      <c r="H136" s="63"/>
      <c r="I136" s="65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11"/>
      <c r="X136" s="11"/>
      <c r="Y136" s="11"/>
      <c r="Z136" s="11"/>
      <c r="AA136" s="11"/>
    </row>
    <row r="137" spans="2:27" s="12" customFormat="1" x14ac:dyDescent="0.25">
      <c r="B137" s="67" t="s">
        <v>117</v>
      </c>
      <c r="C137" s="68"/>
      <c r="D137" s="69"/>
      <c r="E137" s="70"/>
      <c r="F137" s="71"/>
      <c r="G137" s="71"/>
      <c r="H137" s="70"/>
      <c r="I137" s="72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11"/>
      <c r="X137" s="11"/>
      <c r="Y137" s="11"/>
      <c r="Z137" s="11"/>
      <c r="AA137" s="11"/>
    </row>
    <row r="138" spans="2:27" s="124" customFormat="1" x14ac:dyDescent="0.25">
      <c r="B138" s="141" t="s">
        <v>118</v>
      </c>
      <c r="C138" s="139"/>
      <c r="D138" s="142"/>
      <c r="E138" s="143"/>
      <c r="F138" s="144"/>
      <c r="G138" s="144"/>
      <c r="H138" s="143"/>
      <c r="I138" s="104">
        <v>30</v>
      </c>
      <c r="J138" s="85">
        <f>500*0</f>
        <v>0</v>
      </c>
      <c r="K138" s="85">
        <v>500</v>
      </c>
      <c r="L138" s="84"/>
      <c r="M138" s="84"/>
      <c r="N138" s="84"/>
      <c r="O138" s="84"/>
      <c r="P138" s="105">
        <f>400*0+300</f>
        <v>300</v>
      </c>
      <c r="Q138" s="84"/>
      <c r="R138" s="84"/>
      <c r="S138" s="84"/>
      <c r="T138" s="84"/>
      <c r="U138" s="84"/>
      <c r="V138" s="20">
        <f t="shared" ref="V138:V148" si="23">SUM(J138:U138)</f>
        <v>800</v>
      </c>
      <c r="W138" s="123" t="s">
        <v>184</v>
      </c>
      <c r="X138" s="123" t="s">
        <v>166</v>
      </c>
      <c r="Y138" s="122"/>
      <c r="Z138" s="122"/>
      <c r="AA138" s="122"/>
    </row>
    <row r="139" spans="2:27" s="124" customFormat="1" x14ac:dyDescent="0.25">
      <c r="B139" s="141" t="s">
        <v>119</v>
      </c>
      <c r="C139" s="139"/>
      <c r="D139" s="142"/>
      <c r="E139" s="143"/>
      <c r="F139" s="144"/>
      <c r="G139" s="144"/>
      <c r="H139" s="143"/>
      <c r="I139" s="104">
        <v>30</v>
      </c>
      <c r="J139" s="85">
        <v>50</v>
      </c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20">
        <f t="shared" si="23"/>
        <v>50</v>
      </c>
      <c r="W139" s="122"/>
      <c r="X139" s="122"/>
      <c r="Y139" s="122"/>
      <c r="Z139" s="122"/>
      <c r="AA139" s="122"/>
    </row>
    <row r="140" spans="2:27" s="12" customFormat="1" x14ac:dyDescent="0.25">
      <c r="B140" s="17" t="s">
        <v>120</v>
      </c>
      <c r="C140" s="26" t="s">
        <v>121</v>
      </c>
      <c r="D140" s="75">
        <v>1</v>
      </c>
      <c r="E140" s="15" t="s">
        <v>122</v>
      </c>
      <c r="F140" s="19" t="s">
        <v>30</v>
      </c>
      <c r="G140" s="19" t="s">
        <v>123</v>
      </c>
      <c r="H140" s="15" t="s">
        <v>16</v>
      </c>
      <c r="I140" s="29">
        <v>15</v>
      </c>
      <c r="J140" s="73"/>
      <c r="K140" s="73"/>
      <c r="L140" s="76">
        <v>9.5</v>
      </c>
      <c r="M140" s="73"/>
      <c r="N140" s="73"/>
      <c r="O140" s="73"/>
      <c r="P140" s="73"/>
      <c r="Q140" s="73"/>
      <c r="R140" s="73"/>
      <c r="S140" s="73"/>
      <c r="T140" s="73"/>
      <c r="U140" s="73"/>
      <c r="V140" s="16">
        <f t="shared" si="23"/>
        <v>9.5</v>
      </c>
      <c r="W140" s="11"/>
      <c r="X140" s="11"/>
      <c r="Y140" s="11"/>
      <c r="Z140" s="11"/>
      <c r="AA140" s="11"/>
    </row>
    <row r="141" spans="2:27" s="124" customFormat="1" x14ac:dyDescent="0.25">
      <c r="B141" s="125" t="s">
        <v>124</v>
      </c>
      <c r="C141" s="126" t="s">
        <v>121</v>
      </c>
      <c r="D141" s="134">
        <v>1</v>
      </c>
      <c r="E141" s="121" t="s">
        <v>122</v>
      </c>
      <c r="F141" s="120" t="s">
        <v>30</v>
      </c>
      <c r="G141" s="120" t="s">
        <v>123</v>
      </c>
      <c r="H141" s="121" t="s">
        <v>16</v>
      </c>
      <c r="I141" s="119">
        <v>15</v>
      </c>
      <c r="J141" s="84"/>
      <c r="K141" s="84"/>
      <c r="L141" s="85">
        <v>16.8</v>
      </c>
      <c r="M141" s="84"/>
      <c r="N141" s="84"/>
      <c r="O141" s="84"/>
      <c r="P141" s="84"/>
      <c r="Q141" s="84"/>
      <c r="R141" s="84"/>
      <c r="S141" s="84"/>
      <c r="T141" s="84"/>
      <c r="U141" s="84"/>
      <c r="V141" s="20">
        <f t="shared" si="23"/>
        <v>16.8</v>
      </c>
      <c r="W141" s="122"/>
      <c r="X141" s="122"/>
      <c r="Y141" s="122"/>
      <c r="Z141" s="122"/>
      <c r="AA141" s="122"/>
    </row>
    <row r="142" spans="2:27" s="12" customFormat="1" x14ac:dyDescent="0.25">
      <c r="B142" s="17" t="s">
        <v>125</v>
      </c>
      <c r="C142" s="26" t="s">
        <v>121</v>
      </c>
      <c r="D142" s="75">
        <v>1</v>
      </c>
      <c r="E142" s="15" t="s">
        <v>122</v>
      </c>
      <c r="F142" s="19" t="s">
        <v>14</v>
      </c>
      <c r="G142" s="19" t="s">
        <v>123</v>
      </c>
      <c r="H142" s="15" t="s">
        <v>16</v>
      </c>
      <c r="I142" s="29">
        <v>15</v>
      </c>
      <c r="J142" s="73"/>
      <c r="K142" s="73"/>
      <c r="L142" s="76">
        <v>0.3</v>
      </c>
      <c r="M142" s="73"/>
      <c r="N142" s="73"/>
      <c r="O142" s="73"/>
      <c r="P142" s="73"/>
      <c r="Q142" s="73"/>
      <c r="R142" s="73"/>
      <c r="S142" s="73"/>
      <c r="T142" s="73"/>
      <c r="U142" s="73"/>
      <c r="V142" s="16">
        <f t="shared" si="23"/>
        <v>0.3</v>
      </c>
      <c r="W142" s="11"/>
      <c r="X142" s="11"/>
      <c r="Y142" s="11"/>
      <c r="Z142" s="11"/>
      <c r="AA142" s="11"/>
    </row>
    <row r="143" spans="2:27" s="12" customFormat="1" x14ac:dyDescent="0.25">
      <c r="B143" s="17" t="s">
        <v>126</v>
      </c>
      <c r="C143" s="26" t="s">
        <v>121</v>
      </c>
      <c r="D143" s="75">
        <v>1</v>
      </c>
      <c r="E143" s="15" t="s">
        <v>122</v>
      </c>
      <c r="F143" s="19" t="s">
        <v>14</v>
      </c>
      <c r="G143" s="19" t="s">
        <v>123</v>
      </c>
      <c r="H143" s="15" t="s">
        <v>16</v>
      </c>
      <c r="I143" s="29">
        <v>15</v>
      </c>
      <c r="J143" s="73"/>
      <c r="K143" s="73"/>
      <c r="L143" s="76">
        <v>0.15</v>
      </c>
      <c r="M143" s="73"/>
      <c r="N143" s="73"/>
      <c r="O143" s="73"/>
      <c r="P143" s="73"/>
      <c r="Q143" s="73"/>
      <c r="R143" s="73"/>
      <c r="S143" s="73"/>
      <c r="T143" s="73"/>
      <c r="U143" s="73"/>
      <c r="V143" s="16">
        <f t="shared" si="23"/>
        <v>0.15</v>
      </c>
      <c r="W143" s="11"/>
      <c r="X143" s="11"/>
      <c r="Y143" s="11"/>
      <c r="Z143" s="11"/>
      <c r="AA143" s="11"/>
    </row>
    <row r="144" spans="2:27" s="12" customFormat="1" x14ac:dyDescent="0.25">
      <c r="B144" s="17" t="s">
        <v>127</v>
      </c>
      <c r="C144" s="26" t="s">
        <v>121</v>
      </c>
      <c r="D144" s="75">
        <v>1</v>
      </c>
      <c r="E144" s="15" t="s">
        <v>122</v>
      </c>
      <c r="F144" s="19" t="s">
        <v>14</v>
      </c>
      <c r="G144" s="19" t="s">
        <v>123</v>
      </c>
      <c r="H144" s="15" t="s">
        <v>16</v>
      </c>
      <c r="I144" s="29">
        <v>15</v>
      </c>
      <c r="J144" s="73"/>
      <c r="K144" s="73"/>
      <c r="L144" s="76">
        <v>0.15</v>
      </c>
      <c r="M144" s="73"/>
      <c r="N144" s="73"/>
      <c r="O144" s="73"/>
      <c r="P144" s="73"/>
      <c r="Q144" s="73"/>
      <c r="R144" s="73"/>
      <c r="S144" s="73"/>
      <c r="T144" s="73"/>
      <c r="U144" s="73"/>
      <c r="V144" s="16">
        <f t="shared" si="23"/>
        <v>0.15</v>
      </c>
      <c r="W144" s="11"/>
      <c r="X144" s="11"/>
      <c r="Y144" s="11"/>
      <c r="Z144" s="11"/>
      <c r="AA144" s="11"/>
    </row>
    <row r="145" spans="2:27" s="12" customFormat="1" x14ac:dyDescent="0.25">
      <c r="B145" s="17" t="s">
        <v>128</v>
      </c>
      <c r="C145" s="26" t="s">
        <v>121</v>
      </c>
      <c r="D145" s="75">
        <v>1</v>
      </c>
      <c r="E145" s="15" t="s">
        <v>122</v>
      </c>
      <c r="F145" s="19" t="s">
        <v>14</v>
      </c>
      <c r="G145" s="19" t="s">
        <v>123</v>
      </c>
      <c r="H145" s="15" t="s">
        <v>16</v>
      </c>
      <c r="I145" s="29">
        <v>15</v>
      </c>
      <c r="J145" s="73"/>
      <c r="K145" s="73"/>
      <c r="L145" s="76">
        <v>0.5</v>
      </c>
      <c r="M145" s="73"/>
      <c r="N145" s="73"/>
      <c r="O145" s="73"/>
      <c r="P145" s="73"/>
      <c r="Q145" s="73"/>
      <c r="R145" s="73"/>
      <c r="S145" s="73"/>
      <c r="T145" s="73"/>
      <c r="U145" s="73"/>
      <c r="V145" s="16">
        <f t="shared" si="23"/>
        <v>0.5</v>
      </c>
      <c r="W145" s="11"/>
      <c r="X145" s="11"/>
      <c r="Y145" s="11"/>
      <c r="Z145" s="11"/>
      <c r="AA145" s="11"/>
    </row>
    <row r="146" spans="2:27" s="12" customFormat="1" x14ac:dyDescent="0.25">
      <c r="B146" s="17" t="s">
        <v>129</v>
      </c>
      <c r="C146" s="26" t="s">
        <v>121</v>
      </c>
      <c r="D146" s="75">
        <v>1</v>
      </c>
      <c r="E146" s="15" t="s">
        <v>122</v>
      </c>
      <c r="F146" s="19" t="s">
        <v>14</v>
      </c>
      <c r="G146" s="19" t="s">
        <v>123</v>
      </c>
      <c r="H146" s="15" t="s">
        <v>16</v>
      </c>
      <c r="I146" s="29">
        <v>15</v>
      </c>
      <c r="J146" s="73"/>
      <c r="K146" s="73"/>
      <c r="L146" s="76">
        <v>0.75</v>
      </c>
      <c r="M146" s="73"/>
      <c r="N146" s="73"/>
      <c r="O146" s="73"/>
      <c r="P146" s="73"/>
      <c r="Q146" s="73"/>
      <c r="R146" s="73"/>
      <c r="S146" s="73"/>
      <c r="T146" s="73"/>
      <c r="U146" s="73"/>
      <c r="V146" s="16">
        <f t="shared" si="23"/>
        <v>0.75</v>
      </c>
      <c r="W146" s="11"/>
      <c r="X146" s="11"/>
      <c r="Y146" s="11"/>
      <c r="Z146" s="11"/>
      <c r="AA146" s="11"/>
    </row>
    <row r="147" spans="2:27" s="12" customFormat="1" x14ac:dyDescent="0.25">
      <c r="B147" s="17" t="s">
        <v>130</v>
      </c>
      <c r="C147" s="26" t="s">
        <v>121</v>
      </c>
      <c r="D147" s="75">
        <v>1</v>
      </c>
      <c r="E147" s="15" t="s">
        <v>122</v>
      </c>
      <c r="F147" s="19" t="s">
        <v>14</v>
      </c>
      <c r="G147" s="19" t="s">
        <v>123</v>
      </c>
      <c r="H147" s="15" t="s">
        <v>16</v>
      </c>
      <c r="I147" s="29">
        <v>15</v>
      </c>
      <c r="J147" s="73"/>
      <c r="K147" s="73"/>
      <c r="L147" s="76">
        <v>1</v>
      </c>
      <c r="M147" s="73"/>
      <c r="N147" s="73"/>
      <c r="O147" s="73"/>
      <c r="P147" s="73"/>
      <c r="Q147" s="73"/>
      <c r="R147" s="73"/>
      <c r="S147" s="73"/>
      <c r="T147" s="73"/>
      <c r="U147" s="73"/>
      <c r="V147" s="16">
        <f t="shared" si="23"/>
        <v>1</v>
      </c>
      <c r="W147" s="11"/>
      <c r="X147" s="11"/>
      <c r="Y147" s="11"/>
      <c r="Z147" s="11"/>
      <c r="AA147" s="11"/>
    </row>
    <row r="148" spans="2:27" s="12" customFormat="1" x14ac:dyDescent="0.25">
      <c r="B148" s="17" t="s">
        <v>131</v>
      </c>
      <c r="C148" s="26" t="s">
        <v>121</v>
      </c>
      <c r="D148" s="75">
        <v>1</v>
      </c>
      <c r="E148" s="15" t="s">
        <v>122</v>
      </c>
      <c r="F148" s="19" t="s">
        <v>14</v>
      </c>
      <c r="G148" s="19" t="s">
        <v>123</v>
      </c>
      <c r="H148" s="15" t="s">
        <v>16</v>
      </c>
      <c r="I148" s="29">
        <v>15</v>
      </c>
      <c r="J148" s="73"/>
      <c r="K148" s="73"/>
      <c r="L148" s="76">
        <v>5</v>
      </c>
      <c r="M148" s="73"/>
      <c r="N148" s="73"/>
      <c r="O148" s="73"/>
      <c r="P148" s="73"/>
      <c r="Q148" s="73"/>
      <c r="R148" s="73"/>
      <c r="S148" s="73"/>
      <c r="T148" s="73"/>
      <c r="U148" s="73"/>
      <c r="V148" s="16">
        <f t="shared" si="23"/>
        <v>5</v>
      </c>
      <c r="W148" s="11"/>
      <c r="X148" s="11"/>
      <c r="Y148" s="11"/>
      <c r="Z148" s="11"/>
      <c r="AA148" s="11"/>
    </row>
    <row r="149" spans="2:27" s="12" customFormat="1" x14ac:dyDescent="0.25">
      <c r="B149" s="25"/>
      <c r="C149" s="68"/>
      <c r="D149" s="69"/>
      <c r="E149" s="70"/>
      <c r="F149" s="71"/>
      <c r="G149" s="71"/>
      <c r="H149" s="70"/>
      <c r="I149" s="72"/>
      <c r="J149" s="73"/>
      <c r="K149" s="73"/>
      <c r="L149" s="73"/>
      <c r="M149" s="73"/>
      <c r="N149" s="73"/>
      <c r="O149" s="73"/>
      <c r="P149" s="73"/>
      <c r="Q149" s="73"/>
      <c r="R149" s="73"/>
      <c r="S149" s="73"/>
      <c r="T149" s="73"/>
      <c r="U149" s="73"/>
      <c r="V149" s="73"/>
      <c r="W149" s="11"/>
      <c r="X149" s="11"/>
      <c r="Y149" s="11"/>
      <c r="Z149" s="11"/>
      <c r="AA149" s="11"/>
    </row>
    <row r="150" spans="2:27" s="12" customFormat="1" x14ac:dyDescent="0.25">
      <c r="B150" s="13" t="s">
        <v>26</v>
      </c>
      <c r="C150" s="43"/>
      <c r="D150" s="102"/>
      <c r="E150" s="22"/>
      <c r="F150" s="103"/>
      <c r="G150" s="103"/>
      <c r="H150" s="22"/>
      <c r="I150" s="40"/>
      <c r="J150" s="23">
        <f t="shared" ref="J150:V150" si="24">SUM(J138:J149)</f>
        <v>50</v>
      </c>
      <c r="K150" s="23">
        <f t="shared" si="24"/>
        <v>500</v>
      </c>
      <c r="L150" s="23">
        <f t="shared" si="24"/>
        <v>34.15</v>
      </c>
      <c r="M150" s="23">
        <f t="shared" si="24"/>
        <v>0</v>
      </c>
      <c r="N150" s="23">
        <f t="shared" si="24"/>
        <v>0</v>
      </c>
      <c r="O150" s="23">
        <f t="shared" si="24"/>
        <v>0</v>
      </c>
      <c r="P150" s="23">
        <f t="shared" si="24"/>
        <v>300</v>
      </c>
      <c r="Q150" s="23">
        <f t="shared" si="24"/>
        <v>0</v>
      </c>
      <c r="R150" s="23">
        <f t="shared" si="24"/>
        <v>0</v>
      </c>
      <c r="S150" s="23">
        <f t="shared" si="24"/>
        <v>0</v>
      </c>
      <c r="T150" s="23">
        <f t="shared" si="24"/>
        <v>0</v>
      </c>
      <c r="U150" s="23">
        <f t="shared" si="24"/>
        <v>0</v>
      </c>
      <c r="V150" s="23">
        <f t="shared" si="24"/>
        <v>884.14999999999986</v>
      </c>
      <c r="W150" s="23"/>
      <c r="X150" s="11"/>
      <c r="Y150" s="11"/>
      <c r="Z150" s="11"/>
      <c r="AA150" s="11"/>
    </row>
    <row r="151" spans="2:27" s="12" customFormat="1" x14ac:dyDescent="0.25">
      <c r="B151" s="60"/>
      <c r="C151" s="61"/>
      <c r="D151" s="62"/>
      <c r="E151" s="63"/>
      <c r="F151" s="64"/>
      <c r="G151" s="64"/>
      <c r="H151" s="63"/>
      <c r="I151" s="65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11"/>
      <c r="X151" s="11"/>
      <c r="Y151" s="11"/>
      <c r="Z151" s="11"/>
      <c r="AA151" s="11"/>
    </row>
    <row r="152" spans="2:27" s="12" customFormat="1" x14ac:dyDescent="0.25">
      <c r="B152" s="67" t="s">
        <v>132</v>
      </c>
      <c r="C152" s="68"/>
      <c r="D152" s="69"/>
      <c r="E152" s="70"/>
      <c r="F152" s="71"/>
      <c r="G152" s="71"/>
      <c r="H152" s="70"/>
      <c r="I152" s="72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11"/>
      <c r="X152" s="11"/>
      <c r="Y152" s="11"/>
      <c r="Z152" s="11"/>
      <c r="AA152" s="11"/>
    </row>
    <row r="153" spans="2:27" s="12" customFormat="1" x14ac:dyDescent="0.25">
      <c r="B153" s="74"/>
      <c r="C153" s="68"/>
      <c r="D153" s="69"/>
      <c r="E153" s="70"/>
      <c r="F153" s="71"/>
      <c r="G153" s="71"/>
      <c r="H153" s="70"/>
      <c r="I153" s="72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11"/>
      <c r="X153" s="11"/>
      <c r="Y153" s="11"/>
      <c r="Z153" s="11"/>
      <c r="AA153" s="11"/>
    </row>
    <row r="154" spans="2:27" s="12" customFormat="1" x14ac:dyDescent="0.25">
      <c r="B154" s="17" t="s">
        <v>133</v>
      </c>
      <c r="C154" s="26" t="s">
        <v>134</v>
      </c>
      <c r="D154" s="75"/>
      <c r="E154" s="15" t="s">
        <v>135</v>
      </c>
      <c r="F154" s="1" t="s">
        <v>30</v>
      </c>
      <c r="G154" s="19" t="s">
        <v>123</v>
      </c>
      <c r="H154" s="19" t="s">
        <v>16</v>
      </c>
      <c r="I154" s="29">
        <v>15</v>
      </c>
      <c r="J154" s="76"/>
      <c r="K154" s="76"/>
      <c r="L154" s="76"/>
      <c r="M154" s="76"/>
      <c r="N154" s="76"/>
      <c r="O154" s="76"/>
      <c r="P154" s="76">
        <v>36.85</v>
      </c>
      <c r="Q154" s="76"/>
      <c r="R154" s="76"/>
      <c r="S154" s="76"/>
      <c r="T154" s="76"/>
      <c r="U154" s="76"/>
      <c r="V154" s="16">
        <f t="shared" ref="V154:V184" si="25">SUM(J154:U154)</f>
        <v>36.85</v>
      </c>
      <c r="W154" s="11"/>
      <c r="X154" s="11"/>
      <c r="Y154" s="11"/>
      <c r="Z154" s="11"/>
      <c r="AA154" s="11"/>
    </row>
    <row r="155" spans="2:27" s="12" customFormat="1" x14ac:dyDescent="0.25">
      <c r="B155" s="17" t="s">
        <v>133</v>
      </c>
      <c r="C155" s="26" t="s">
        <v>136</v>
      </c>
      <c r="D155" s="75"/>
      <c r="E155" s="15" t="s">
        <v>135</v>
      </c>
      <c r="F155" s="1" t="s">
        <v>30</v>
      </c>
      <c r="G155" s="19" t="s">
        <v>123</v>
      </c>
      <c r="H155" s="19" t="s">
        <v>16</v>
      </c>
      <c r="I155" s="29">
        <v>15</v>
      </c>
      <c r="J155" s="76"/>
      <c r="K155" s="76"/>
      <c r="L155" s="76"/>
      <c r="M155" s="76"/>
      <c r="N155" s="76"/>
      <c r="O155" s="76"/>
      <c r="P155" s="76">
        <v>14.8965</v>
      </c>
      <c r="Q155" s="76"/>
      <c r="R155" s="76"/>
      <c r="S155" s="76"/>
      <c r="T155" s="76"/>
      <c r="U155" s="76"/>
      <c r="V155" s="16">
        <f t="shared" si="25"/>
        <v>14.8965</v>
      </c>
      <c r="W155" s="11"/>
      <c r="X155" s="11"/>
      <c r="Y155" s="11"/>
      <c r="Z155" s="11"/>
      <c r="AA155" s="11"/>
    </row>
    <row r="156" spans="2:27" s="12" customFormat="1" x14ac:dyDescent="0.25">
      <c r="B156" s="17" t="s">
        <v>137</v>
      </c>
      <c r="C156" s="17" t="s">
        <v>134</v>
      </c>
      <c r="D156" s="75"/>
      <c r="E156" s="15" t="s">
        <v>135</v>
      </c>
      <c r="F156" s="19" t="s">
        <v>14</v>
      </c>
      <c r="G156" s="19" t="s">
        <v>123</v>
      </c>
      <c r="H156" s="15" t="s">
        <v>16</v>
      </c>
      <c r="I156" s="29">
        <v>15</v>
      </c>
      <c r="J156" s="76"/>
      <c r="K156" s="76"/>
      <c r="L156" s="76">
        <v>10.68</v>
      </c>
      <c r="M156" s="76"/>
      <c r="N156" s="76"/>
      <c r="O156" s="76"/>
      <c r="P156" s="76"/>
      <c r="Q156" s="76"/>
      <c r="R156" s="76"/>
      <c r="S156" s="76"/>
      <c r="T156" s="76"/>
      <c r="U156" s="76"/>
      <c r="V156" s="16">
        <f t="shared" si="25"/>
        <v>10.68</v>
      </c>
      <c r="W156" s="11"/>
      <c r="X156" s="11"/>
      <c r="Y156" s="11"/>
      <c r="Z156" s="11"/>
      <c r="AA156" s="11"/>
    </row>
    <row r="157" spans="2:27" s="12" customFormat="1" x14ac:dyDescent="0.25">
      <c r="B157" s="17" t="s">
        <v>137</v>
      </c>
      <c r="C157" s="17" t="s">
        <v>138</v>
      </c>
      <c r="D157" s="75"/>
      <c r="E157" s="15" t="s">
        <v>135</v>
      </c>
      <c r="F157" s="19" t="s">
        <v>14</v>
      </c>
      <c r="G157" s="19" t="s">
        <v>123</v>
      </c>
      <c r="H157" s="15" t="s">
        <v>16</v>
      </c>
      <c r="I157" s="29">
        <v>15</v>
      </c>
      <c r="J157" s="76"/>
      <c r="K157" s="76"/>
      <c r="L157" s="76">
        <v>2.835</v>
      </c>
      <c r="M157" s="76"/>
      <c r="N157" s="76"/>
      <c r="O157" s="76"/>
      <c r="P157" s="76"/>
      <c r="Q157" s="76"/>
      <c r="R157" s="76"/>
      <c r="S157" s="76"/>
      <c r="T157" s="76"/>
      <c r="U157" s="76"/>
      <c r="V157" s="16">
        <f t="shared" si="25"/>
        <v>2.835</v>
      </c>
      <c r="W157" s="11"/>
      <c r="X157" s="11"/>
      <c r="Y157" s="11"/>
      <c r="Z157" s="11"/>
      <c r="AA157" s="11"/>
    </row>
    <row r="158" spans="2:27" s="12" customFormat="1" x14ac:dyDescent="0.25">
      <c r="B158" s="17" t="s">
        <v>139</v>
      </c>
      <c r="C158" s="26" t="s">
        <v>140</v>
      </c>
      <c r="D158" s="75">
        <v>1</v>
      </c>
      <c r="E158" s="15" t="s">
        <v>135</v>
      </c>
      <c r="F158" s="1" t="s">
        <v>30</v>
      </c>
      <c r="G158" s="19" t="s">
        <v>123</v>
      </c>
      <c r="H158" s="19" t="s">
        <v>16</v>
      </c>
      <c r="I158" s="29">
        <v>15</v>
      </c>
      <c r="J158" s="76"/>
      <c r="K158" s="76"/>
      <c r="L158" s="76"/>
      <c r="M158" s="76"/>
      <c r="N158" s="76"/>
      <c r="O158" s="76">
        <v>4</v>
      </c>
      <c r="P158" s="76"/>
      <c r="Q158" s="76"/>
      <c r="R158" s="76"/>
      <c r="S158" s="76"/>
      <c r="T158" s="76"/>
      <c r="U158" s="76"/>
      <c r="V158" s="16">
        <f t="shared" si="25"/>
        <v>4</v>
      </c>
      <c r="W158" s="11"/>
      <c r="X158" s="11"/>
      <c r="Y158" s="11"/>
      <c r="Z158" s="11"/>
      <c r="AA158" s="11"/>
    </row>
    <row r="159" spans="2:27" s="12" customFormat="1" x14ac:dyDescent="0.25">
      <c r="B159" s="17" t="s">
        <v>139</v>
      </c>
      <c r="C159" s="26" t="s">
        <v>140</v>
      </c>
      <c r="D159" s="75">
        <v>1</v>
      </c>
      <c r="E159" s="15" t="s">
        <v>135</v>
      </c>
      <c r="F159" s="19" t="s">
        <v>14</v>
      </c>
      <c r="G159" s="19" t="s">
        <v>123</v>
      </c>
      <c r="H159" s="19" t="s">
        <v>16</v>
      </c>
      <c r="I159" s="29">
        <v>15</v>
      </c>
      <c r="J159" s="76"/>
      <c r="K159" s="76"/>
      <c r="L159" s="76">
        <v>4</v>
      </c>
      <c r="M159" s="76"/>
      <c r="N159" s="76"/>
      <c r="O159" s="76"/>
      <c r="P159" s="76"/>
      <c r="Q159" s="76"/>
      <c r="R159" s="76"/>
      <c r="S159" s="76"/>
      <c r="T159" s="76"/>
      <c r="U159" s="76"/>
      <c r="V159" s="16">
        <f t="shared" si="25"/>
        <v>4</v>
      </c>
      <c r="W159" s="11"/>
      <c r="X159" s="11"/>
      <c r="Y159" s="11"/>
      <c r="Z159" s="11"/>
      <c r="AA159" s="11"/>
    </row>
    <row r="160" spans="2:27" s="12" customFormat="1" x14ac:dyDescent="0.25">
      <c r="B160" s="17" t="s">
        <v>141</v>
      </c>
      <c r="C160" s="26" t="s">
        <v>142</v>
      </c>
      <c r="D160" s="75">
        <v>1</v>
      </c>
      <c r="E160" s="15" t="s">
        <v>135</v>
      </c>
      <c r="F160" s="1" t="s">
        <v>30</v>
      </c>
      <c r="G160" s="19" t="s">
        <v>123</v>
      </c>
      <c r="H160" s="19" t="s">
        <v>16</v>
      </c>
      <c r="I160" s="29">
        <v>15</v>
      </c>
      <c r="J160" s="76"/>
      <c r="K160" s="76"/>
      <c r="L160" s="76"/>
      <c r="M160" s="76"/>
      <c r="N160" s="76"/>
      <c r="O160" s="76">
        <v>1.9</v>
      </c>
      <c r="P160" s="76"/>
      <c r="Q160" s="76"/>
      <c r="R160" s="76"/>
      <c r="S160" s="76"/>
      <c r="T160" s="76"/>
      <c r="U160" s="76"/>
      <c r="V160" s="16">
        <f t="shared" si="25"/>
        <v>1.9</v>
      </c>
      <c r="W160" s="11"/>
      <c r="X160" s="11"/>
      <c r="Y160" s="11"/>
      <c r="Z160" s="11"/>
      <c r="AA160" s="11"/>
    </row>
    <row r="161" spans="2:27" s="12" customFormat="1" x14ac:dyDescent="0.25">
      <c r="B161" s="17" t="s">
        <v>143</v>
      </c>
      <c r="C161" s="26" t="s">
        <v>142</v>
      </c>
      <c r="D161" s="75">
        <v>1</v>
      </c>
      <c r="E161" s="15" t="s">
        <v>135</v>
      </c>
      <c r="F161" s="1" t="s">
        <v>30</v>
      </c>
      <c r="G161" s="19" t="s">
        <v>123</v>
      </c>
      <c r="H161" s="19" t="s">
        <v>16</v>
      </c>
      <c r="I161" s="29">
        <v>15</v>
      </c>
      <c r="J161" s="76"/>
      <c r="K161" s="76"/>
      <c r="L161" s="76"/>
      <c r="M161" s="76"/>
      <c r="N161" s="76"/>
      <c r="O161" s="76">
        <v>0.65</v>
      </c>
      <c r="P161" s="76"/>
      <c r="Q161" s="76"/>
      <c r="R161" s="76"/>
      <c r="S161" s="76"/>
      <c r="T161" s="76"/>
      <c r="U161" s="76"/>
      <c r="V161" s="16">
        <f t="shared" si="25"/>
        <v>0.65</v>
      </c>
      <c r="W161" s="11"/>
      <c r="X161" s="11"/>
      <c r="Y161" s="11"/>
      <c r="Z161" s="11"/>
      <c r="AA161" s="11"/>
    </row>
    <row r="162" spans="2:27" s="12" customFormat="1" x14ac:dyDescent="0.25">
      <c r="B162" s="17" t="s">
        <v>143</v>
      </c>
      <c r="C162" s="26" t="s">
        <v>142</v>
      </c>
      <c r="D162" s="75"/>
      <c r="E162" s="15" t="s">
        <v>135</v>
      </c>
      <c r="F162" s="19" t="s">
        <v>14</v>
      </c>
      <c r="G162" s="19" t="s">
        <v>123</v>
      </c>
      <c r="H162" s="19" t="s">
        <v>16</v>
      </c>
      <c r="I162" s="29">
        <v>15</v>
      </c>
      <c r="J162" s="76"/>
      <c r="K162" s="76"/>
      <c r="L162" s="76">
        <v>0.65</v>
      </c>
      <c r="M162" s="76"/>
      <c r="N162" s="76"/>
      <c r="O162" s="76"/>
      <c r="P162" s="76"/>
      <c r="Q162" s="76"/>
      <c r="R162" s="76"/>
      <c r="S162" s="76"/>
      <c r="T162" s="76"/>
      <c r="U162" s="76"/>
      <c r="V162" s="16">
        <f t="shared" si="25"/>
        <v>0.65</v>
      </c>
      <c r="W162" s="11"/>
      <c r="X162" s="11"/>
      <c r="Y162" s="11"/>
      <c r="Z162" s="11"/>
      <c r="AA162" s="11"/>
    </row>
    <row r="163" spans="2:27" s="12" customFormat="1" x14ac:dyDescent="0.25">
      <c r="B163" s="17" t="s">
        <v>144</v>
      </c>
      <c r="C163" s="26" t="s">
        <v>142</v>
      </c>
      <c r="D163" s="75">
        <v>1</v>
      </c>
      <c r="E163" s="15" t="s">
        <v>135</v>
      </c>
      <c r="F163" s="1" t="s">
        <v>30</v>
      </c>
      <c r="G163" s="19" t="s">
        <v>123</v>
      </c>
      <c r="H163" s="19" t="s">
        <v>16</v>
      </c>
      <c r="I163" s="29">
        <v>15</v>
      </c>
      <c r="J163" s="76"/>
      <c r="K163" s="76"/>
      <c r="L163" s="76"/>
      <c r="M163" s="76"/>
      <c r="N163" s="76"/>
      <c r="O163" s="76">
        <v>0.13</v>
      </c>
      <c r="P163" s="76"/>
      <c r="Q163" s="76"/>
      <c r="R163" s="76"/>
      <c r="S163" s="76"/>
      <c r="T163" s="76"/>
      <c r="U163" s="76"/>
      <c r="V163" s="16">
        <f t="shared" si="25"/>
        <v>0.13</v>
      </c>
      <c r="W163" s="11"/>
      <c r="X163" s="11"/>
      <c r="Y163" s="11"/>
      <c r="Z163" s="11"/>
      <c r="AA163" s="11"/>
    </row>
    <row r="164" spans="2:27" s="12" customFormat="1" x14ac:dyDescent="0.25">
      <c r="B164" s="17" t="s">
        <v>145</v>
      </c>
      <c r="C164" s="26" t="s">
        <v>142</v>
      </c>
      <c r="D164" s="75">
        <v>1</v>
      </c>
      <c r="E164" s="15" t="s">
        <v>135</v>
      </c>
      <c r="F164" s="1" t="s">
        <v>30</v>
      </c>
      <c r="G164" s="19" t="s">
        <v>123</v>
      </c>
      <c r="H164" s="19" t="s">
        <v>16</v>
      </c>
      <c r="I164" s="29">
        <v>15</v>
      </c>
      <c r="J164" s="76"/>
      <c r="K164" s="76"/>
      <c r="L164" s="76"/>
      <c r="M164" s="76"/>
      <c r="N164" s="76"/>
      <c r="O164" s="76">
        <v>0.3</v>
      </c>
      <c r="P164" s="76"/>
      <c r="Q164" s="76"/>
      <c r="R164" s="76"/>
      <c r="S164" s="76"/>
      <c r="T164" s="76"/>
      <c r="U164" s="76"/>
      <c r="V164" s="16">
        <f t="shared" si="25"/>
        <v>0.3</v>
      </c>
      <c r="W164" s="11"/>
      <c r="X164" s="11"/>
      <c r="Y164" s="11"/>
      <c r="Z164" s="11"/>
      <c r="AA164" s="11"/>
    </row>
    <row r="165" spans="2:27" s="12" customFormat="1" x14ac:dyDescent="0.25">
      <c r="B165" s="17" t="s">
        <v>145</v>
      </c>
      <c r="C165" s="26" t="s">
        <v>142</v>
      </c>
      <c r="D165" s="75">
        <v>1</v>
      </c>
      <c r="E165" s="15" t="s">
        <v>135</v>
      </c>
      <c r="F165" s="19" t="s">
        <v>14</v>
      </c>
      <c r="G165" s="19" t="s">
        <v>123</v>
      </c>
      <c r="H165" s="19" t="s">
        <v>16</v>
      </c>
      <c r="I165" s="29">
        <v>15</v>
      </c>
      <c r="J165" s="76"/>
      <c r="K165" s="76"/>
      <c r="L165" s="76">
        <v>0.3</v>
      </c>
      <c r="M165" s="76"/>
      <c r="N165" s="76"/>
      <c r="O165" s="76"/>
      <c r="P165" s="76"/>
      <c r="Q165" s="76"/>
      <c r="R165" s="76"/>
      <c r="S165" s="76"/>
      <c r="T165" s="76"/>
      <c r="U165" s="76"/>
      <c r="V165" s="16">
        <f t="shared" si="25"/>
        <v>0.3</v>
      </c>
      <c r="W165" s="11"/>
      <c r="X165" s="11"/>
      <c r="Y165" s="11"/>
      <c r="Z165" s="11"/>
      <c r="AA165" s="11"/>
    </row>
    <row r="166" spans="2:27" s="12" customFormat="1" x14ac:dyDescent="0.25">
      <c r="B166" s="17" t="s">
        <v>146</v>
      </c>
      <c r="C166" s="26" t="s">
        <v>142</v>
      </c>
      <c r="D166" s="75">
        <v>5</v>
      </c>
      <c r="E166" s="15" t="s">
        <v>135</v>
      </c>
      <c r="F166" s="1" t="s">
        <v>30</v>
      </c>
      <c r="G166" s="19" t="s">
        <v>123</v>
      </c>
      <c r="H166" s="19" t="s">
        <v>16</v>
      </c>
      <c r="I166" s="29">
        <v>15</v>
      </c>
      <c r="J166" s="76"/>
      <c r="K166" s="76"/>
      <c r="L166" s="76"/>
      <c r="M166" s="76"/>
      <c r="N166" s="76"/>
      <c r="O166" s="76">
        <v>4</v>
      </c>
      <c r="P166" s="76"/>
      <c r="Q166" s="76"/>
      <c r="R166" s="76"/>
      <c r="S166" s="76"/>
      <c r="T166" s="76"/>
      <c r="U166" s="76"/>
      <c r="V166" s="16">
        <f t="shared" si="25"/>
        <v>4</v>
      </c>
      <c r="W166" s="11"/>
      <c r="X166" s="11"/>
      <c r="Y166" s="11"/>
      <c r="Z166" s="11"/>
      <c r="AA166" s="11"/>
    </row>
    <row r="167" spans="2:27" s="12" customFormat="1" x14ac:dyDescent="0.25">
      <c r="B167" s="17" t="s">
        <v>146</v>
      </c>
      <c r="C167" s="26" t="s">
        <v>142</v>
      </c>
      <c r="D167" s="75">
        <v>1</v>
      </c>
      <c r="E167" s="15" t="s">
        <v>135</v>
      </c>
      <c r="F167" s="19" t="s">
        <v>14</v>
      </c>
      <c r="G167" s="19" t="s">
        <v>123</v>
      </c>
      <c r="H167" s="19" t="s">
        <v>16</v>
      </c>
      <c r="I167" s="29">
        <v>15</v>
      </c>
      <c r="J167" s="76"/>
      <c r="K167" s="76"/>
      <c r="L167" s="76">
        <v>0.8</v>
      </c>
      <c r="M167" s="76"/>
      <c r="N167" s="76"/>
      <c r="O167" s="76"/>
      <c r="P167" s="76"/>
      <c r="Q167" s="76"/>
      <c r="R167" s="76"/>
      <c r="S167" s="76"/>
      <c r="T167" s="76"/>
      <c r="U167" s="76"/>
      <c r="V167" s="16">
        <f t="shared" si="25"/>
        <v>0.8</v>
      </c>
      <c r="W167" s="11"/>
      <c r="X167" s="11"/>
      <c r="Y167" s="11"/>
      <c r="Z167" s="11"/>
      <c r="AA167" s="11"/>
    </row>
    <row r="168" spans="2:27" s="12" customFormat="1" x14ac:dyDescent="0.25">
      <c r="B168" s="17" t="s">
        <v>147</v>
      </c>
      <c r="C168" s="26" t="s">
        <v>142</v>
      </c>
      <c r="D168" s="75">
        <v>5</v>
      </c>
      <c r="E168" s="15" t="s">
        <v>135</v>
      </c>
      <c r="F168" s="1" t="s">
        <v>30</v>
      </c>
      <c r="G168" s="19" t="s">
        <v>123</v>
      </c>
      <c r="H168" s="19" t="s">
        <v>16</v>
      </c>
      <c r="I168" s="29">
        <v>15</v>
      </c>
      <c r="J168" s="76"/>
      <c r="K168" s="76"/>
      <c r="L168" s="76"/>
      <c r="M168" s="76"/>
      <c r="N168" s="76"/>
      <c r="O168" s="76">
        <v>0.75</v>
      </c>
      <c r="P168" s="76"/>
      <c r="Q168" s="76"/>
      <c r="R168" s="76"/>
      <c r="S168" s="76"/>
      <c r="T168" s="76"/>
      <c r="U168" s="76"/>
      <c r="V168" s="16">
        <f t="shared" si="25"/>
        <v>0.75</v>
      </c>
      <c r="W168" s="11"/>
      <c r="X168" s="11"/>
      <c r="Y168" s="11"/>
      <c r="Z168" s="11"/>
      <c r="AA168" s="11"/>
    </row>
    <row r="169" spans="2:27" s="12" customFormat="1" x14ac:dyDescent="0.25">
      <c r="B169" s="17" t="s">
        <v>147</v>
      </c>
      <c r="C169" s="26" t="s">
        <v>142</v>
      </c>
      <c r="D169" s="75">
        <v>5</v>
      </c>
      <c r="E169" s="15" t="s">
        <v>135</v>
      </c>
      <c r="F169" s="19" t="s">
        <v>14</v>
      </c>
      <c r="G169" s="19" t="s">
        <v>123</v>
      </c>
      <c r="H169" s="19" t="s">
        <v>16</v>
      </c>
      <c r="I169" s="29">
        <v>15</v>
      </c>
      <c r="J169" s="76"/>
      <c r="K169" s="76"/>
      <c r="L169" s="76">
        <v>0.15</v>
      </c>
      <c r="M169" s="76"/>
      <c r="N169" s="76"/>
      <c r="O169" s="76"/>
      <c r="P169" s="76"/>
      <c r="Q169" s="76"/>
      <c r="R169" s="76"/>
      <c r="S169" s="76"/>
      <c r="T169" s="76"/>
      <c r="U169" s="76"/>
      <c r="V169" s="16">
        <f t="shared" si="25"/>
        <v>0.15</v>
      </c>
      <c r="W169" s="11"/>
      <c r="X169" s="11"/>
      <c r="Y169" s="11"/>
      <c r="Z169" s="11"/>
      <c r="AA169" s="11"/>
    </row>
    <row r="170" spans="2:27" s="12" customFormat="1" x14ac:dyDescent="0.25">
      <c r="B170" s="17" t="s">
        <v>148</v>
      </c>
      <c r="C170" s="26" t="s">
        <v>142</v>
      </c>
      <c r="D170" s="75">
        <v>1</v>
      </c>
      <c r="E170" s="15" t="s">
        <v>135</v>
      </c>
      <c r="F170" s="1" t="s">
        <v>30</v>
      </c>
      <c r="G170" s="19" t="s">
        <v>123</v>
      </c>
      <c r="H170" s="19" t="s">
        <v>16</v>
      </c>
      <c r="I170" s="29">
        <v>15</v>
      </c>
      <c r="J170" s="76"/>
      <c r="K170" s="76"/>
      <c r="L170" s="76"/>
      <c r="M170" s="76"/>
      <c r="N170" s="76"/>
      <c r="O170" s="76">
        <v>0.15</v>
      </c>
      <c r="P170" s="76"/>
      <c r="Q170" s="76"/>
      <c r="R170" s="76"/>
      <c r="S170" s="76"/>
      <c r="T170" s="76"/>
      <c r="U170" s="76"/>
      <c r="V170" s="16">
        <f t="shared" si="25"/>
        <v>0.15</v>
      </c>
      <c r="W170" s="11"/>
      <c r="X170" s="11"/>
      <c r="Y170" s="11"/>
      <c r="Z170" s="11"/>
      <c r="AA170" s="11"/>
    </row>
    <row r="171" spans="2:27" s="12" customFormat="1" x14ac:dyDescent="0.25">
      <c r="B171" s="17" t="s">
        <v>148</v>
      </c>
      <c r="C171" s="26" t="s">
        <v>142</v>
      </c>
      <c r="D171" s="75">
        <v>1</v>
      </c>
      <c r="E171" s="15" t="s">
        <v>135</v>
      </c>
      <c r="F171" s="19" t="s">
        <v>14</v>
      </c>
      <c r="G171" s="19" t="s">
        <v>123</v>
      </c>
      <c r="H171" s="19" t="s">
        <v>16</v>
      </c>
      <c r="I171" s="29">
        <v>15</v>
      </c>
      <c r="J171" s="76"/>
      <c r="K171" s="76"/>
      <c r="L171" s="76">
        <v>0.15</v>
      </c>
      <c r="M171" s="76"/>
      <c r="N171" s="76"/>
      <c r="O171" s="76"/>
      <c r="P171" s="76"/>
      <c r="Q171" s="76"/>
      <c r="R171" s="76"/>
      <c r="S171" s="76"/>
      <c r="T171" s="76"/>
      <c r="U171" s="76"/>
      <c r="V171" s="16">
        <f t="shared" si="25"/>
        <v>0.15</v>
      </c>
      <c r="W171" s="11"/>
      <c r="X171" s="11"/>
      <c r="Y171" s="11"/>
      <c r="Z171" s="11"/>
      <c r="AA171" s="11"/>
    </row>
    <row r="172" spans="2:27" s="12" customFormat="1" x14ac:dyDescent="0.25">
      <c r="B172" s="17" t="s">
        <v>149</v>
      </c>
      <c r="C172" s="26" t="s">
        <v>150</v>
      </c>
      <c r="D172" s="75">
        <v>1</v>
      </c>
      <c r="E172" s="15" t="s">
        <v>135</v>
      </c>
      <c r="F172" s="19" t="s">
        <v>14</v>
      </c>
      <c r="G172" s="19" t="s">
        <v>123</v>
      </c>
      <c r="H172" s="15" t="s">
        <v>16</v>
      </c>
      <c r="I172" s="29">
        <v>15</v>
      </c>
      <c r="J172" s="76"/>
      <c r="K172" s="76"/>
      <c r="L172" s="76">
        <v>4.5</v>
      </c>
      <c r="M172" s="76"/>
      <c r="N172" s="76"/>
      <c r="O172" s="76"/>
      <c r="P172" s="76"/>
      <c r="Q172" s="76"/>
      <c r="R172" s="76"/>
      <c r="S172" s="76"/>
      <c r="T172" s="76"/>
      <c r="U172" s="76"/>
      <c r="V172" s="16">
        <f t="shared" si="25"/>
        <v>4.5</v>
      </c>
      <c r="W172" s="11"/>
      <c r="X172" s="11"/>
      <c r="Y172" s="11"/>
      <c r="Z172" s="11"/>
      <c r="AA172" s="11"/>
    </row>
    <row r="173" spans="2:27" s="12" customFormat="1" x14ac:dyDescent="0.25">
      <c r="B173" s="17" t="s">
        <v>151</v>
      </c>
      <c r="C173" s="26"/>
      <c r="D173" s="75"/>
      <c r="E173" s="15"/>
      <c r="F173" s="106"/>
      <c r="G173" s="106"/>
      <c r="H173" s="15"/>
      <c r="I173" s="29"/>
      <c r="J173" s="76"/>
      <c r="K173" s="76"/>
      <c r="L173" s="76"/>
      <c r="M173" s="76"/>
      <c r="N173" s="76"/>
      <c r="O173" s="76"/>
      <c r="P173" s="76"/>
      <c r="Q173" s="76"/>
      <c r="R173" s="76"/>
      <c r="S173" s="76"/>
      <c r="T173" s="76"/>
      <c r="U173" s="76"/>
      <c r="V173" s="16"/>
      <c r="W173" s="11"/>
      <c r="X173" s="11"/>
      <c r="Y173" s="11"/>
      <c r="Z173" s="11"/>
      <c r="AA173" s="11"/>
    </row>
    <row r="174" spans="2:27" s="124" customFormat="1" x14ac:dyDescent="0.25">
      <c r="B174" s="137" t="s">
        <v>152</v>
      </c>
      <c r="C174" s="126"/>
      <c r="D174" s="134">
        <v>84</v>
      </c>
      <c r="E174" s="121" t="s">
        <v>135</v>
      </c>
      <c r="F174" s="135" t="s">
        <v>30</v>
      </c>
      <c r="G174" s="120" t="s">
        <v>123</v>
      </c>
      <c r="H174" s="120" t="s">
        <v>16</v>
      </c>
      <c r="I174" s="119">
        <v>3</v>
      </c>
      <c r="J174" s="85"/>
      <c r="K174" s="85"/>
      <c r="L174" s="85">
        <f>21*70000/10^5</f>
        <v>14.7</v>
      </c>
      <c r="M174" s="85"/>
      <c r="N174" s="85"/>
      <c r="O174" s="85">
        <f>21*70000/10^5</f>
        <v>14.7</v>
      </c>
      <c r="P174" s="85"/>
      <c r="Q174" s="85"/>
      <c r="R174" s="85">
        <f>21*70000/10^5</f>
        <v>14.7</v>
      </c>
      <c r="S174" s="85"/>
      <c r="T174" s="85"/>
      <c r="U174" s="85">
        <f>21*70000/10^5</f>
        <v>14.7</v>
      </c>
      <c r="V174" s="20">
        <f t="shared" si="25"/>
        <v>58.8</v>
      </c>
      <c r="W174" s="122" t="s">
        <v>180</v>
      </c>
      <c r="X174" s="122" t="s">
        <v>183</v>
      </c>
      <c r="Y174" s="122"/>
      <c r="Z174" s="122"/>
      <c r="AA174" s="122"/>
    </row>
    <row r="175" spans="2:27" s="124" customFormat="1" x14ac:dyDescent="0.25">
      <c r="B175" s="137" t="s">
        <v>152</v>
      </c>
      <c r="C175" s="126"/>
      <c r="D175" s="134">
        <v>30</v>
      </c>
      <c r="E175" s="121" t="s">
        <v>135</v>
      </c>
      <c r="F175" s="120" t="s">
        <v>14</v>
      </c>
      <c r="G175" s="120" t="s">
        <v>123</v>
      </c>
      <c r="H175" s="120" t="s">
        <v>16</v>
      </c>
      <c r="I175" s="119">
        <v>3</v>
      </c>
      <c r="J175" s="85"/>
      <c r="K175" s="85"/>
      <c r="L175" s="85">
        <f>10*70000/10^5</f>
        <v>7</v>
      </c>
      <c r="M175" s="85"/>
      <c r="N175" s="85"/>
      <c r="O175" s="85">
        <f>10*70000/10^5</f>
        <v>7</v>
      </c>
      <c r="P175" s="85"/>
      <c r="Q175" s="85"/>
      <c r="R175" s="85">
        <f>10*70000/10^5</f>
        <v>7</v>
      </c>
      <c r="S175" s="85"/>
      <c r="T175" s="85"/>
      <c r="U175" s="85"/>
      <c r="V175" s="20">
        <f t="shared" si="25"/>
        <v>21</v>
      </c>
      <c r="W175" s="122" t="s">
        <v>180</v>
      </c>
      <c r="X175" s="122" t="s">
        <v>183</v>
      </c>
      <c r="Y175" s="122"/>
      <c r="Z175" s="122"/>
      <c r="AA175" s="122"/>
    </row>
    <row r="176" spans="2:27" s="124" customFormat="1" x14ac:dyDescent="0.25">
      <c r="B176" s="137" t="s">
        <v>153</v>
      </c>
      <c r="C176" s="126"/>
      <c r="D176" s="134">
        <v>1</v>
      </c>
      <c r="E176" s="121" t="s">
        <v>135</v>
      </c>
      <c r="F176" s="120" t="s">
        <v>14</v>
      </c>
      <c r="G176" s="120" t="s">
        <v>123</v>
      </c>
      <c r="H176" s="120" t="s">
        <v>16</v>
      </c>
      <c r="I176" s="119">
        <v>3</v>
      </c>
      <c r="J176" s="85"/>
      <c r="K176" s="85"/>
      <c r="L176" s="85">
        <v>0.6</v>
      </c>
      <c r="M176" s="85"/>
      <c r="N176" s="85"/>
      <c r="O176" s="85"/>
      <c r="P176" s="85"/>
      <c r="Q176" s="85"/>
      <c r="R176" s="85"/>
      <c r="S176" s="85"/>
      <c r="T176" s="85"/>
      <c r="U176" s="85"/>
      <c r="V176" s="20">
        <f t="shared" si="25"/>
        <v>0.6</v>
      </c>
      <c r="W176" s="122" t="s">
        <v>180</v>
      </c>
      <c r="X176" s="122" t="s">
        <v>183</v>
      </c>
      <c r="Y176" s="122"/>
      <c r="Z176" s="122"/>
      <c r="AA176" s="122"/>
    </row>
    <row r="177" spans="2:27" s="124" customFormat="1" x14ac:dyDescent="0.25">
      <c r="B177" s="137" t="s">
        <v>154</v>
      </c>
      <c r="C177" s="126"/>
      <c r="D177" s="134">
        <v>30</v>
      </c>
      <c r="E177" s="121" t="s">
        <v>135</v>
      </c>
      <c r="F177" s="120" t="s">
        <v>14</v>
      </c>
      <c r="G177" s="120" t="s">
        <v>123</v>
      </c>
      <c r="H177" s="120" t="s">
        <v>16</v>
      </c>
      <c r="I177" s="119">
        <v>3</v>
      </c>
      <c r="J177" s="85"/>
      <c r="K177" s="85"/>
      <c r="L177" s="85">
        <f>10*12000/10^5</f>
        <v>1.2</v>
      </c>
      <c r="M177" s="85"/>
      <c r="N177" s="85"/>
      <c r="O177" s="85">
        <f>10*12000/10^5</f>
        <v>1.2</v>
      </c>
      <c r="P177" s="85"/>
      <c r="Q177" s="85"/>
      <c r="R177" s="85">
        <f>10*12000/10^5</f>
        <v>1.2</v>
      </c>
      <c r="S177" s="85"/>
      <c r="T177" s="85"/>
      <c r="U177" s="85"/>
      <c r="V177" s="20">
        <f t="shared" si="25"/>
        <v>3.5999999999999996</v>
      </c>
      <c r="W177" s="122" t="s">
        <v>180</v>
      </c>
      <c r="X177" s="122" t="s">
        <v>183</v>
      </c>
      <c r="Y177" s="122"/>
      <c r="Z177" s="122"/>
      <c r="AA177" s="122"/>
    </row>
    <row r="178" spans="2:27" s="12" customFormat="1" x14ac:dyDescent="0.25">
      <c r="B178" s="107" t="s">
        <v>155</v>
      </c>
      <c r="C178" s="26"/>
      <c r="D178" s="75">
        <v>6</v>
      </c>
      <c r="E178" s="15" t="s">
        <v>135</v>
      </c>
      <c r="F178" s="1" t="s">
        <v>30</v>
      </c>
      <c r="G178" s="19" t="s">
        <v>123</v>
      </c>
      <c r="H178" s="19" t="s">
        <v>16</v>
      </c>
      <c r="I178" s="29">
        <v>3</v>
      </c>
      <c r="J178" s="76"/>
      <c r="K178" s="76"/>
      <c r="L178" s="76"/>
      <c r="M178" s="76"/>
      <c r="N178" s="76"/>
      <c r="O178" s="76">
        <v>2.1</v>
      </c>
      <c r="P178" s="76"/>
      <c r="Q178" s="76"/>
      <c r="R178" s="76"/>
      <c r="S178" s="76"/>
      <c r="T178" s="76"/>
      <c r="U178" s="76"/>
      <c r="V178" s="16">
        <f t="shared" si="25"/>
        <v>2.1</v>
      </c>
      <c r="W178" s="11"/>
      <c r="X178" s="11"/>
      <c r="Y178" s="11"/>
      <c r="Z178" s="11"/>
      <c r="AA178" s="11"/>
    </row>
    <row r="179" spans="2:27" s="12" customFormat="1" x14ac:dyDescent="0.25">
      <c r="B179" s="107" t="s">
        <v>156</v>
      </c>
      <c r="C179" s="26"/>
      <c r="D179" s="75">
        <v>2</v>
      </c>
      <c r="E179" s="15" t="s">
        <v>135</v>
      </c>
      <c r="F179" s="1" t="s">
        <v>30</v>
      </c>
      <c r="G179" s="19" t="s">
        <v>123</v>
      </c>
      <c r="H179" s="19" t="s">
        <v>16</v>
      </c>
      <c r="I179" s="29">
        <v>3</v>
      </c>
      <c r="J179" s="76"/>
      <c r="K179" s="76"/>
      <c r="L179" s="76"/>
      <c r="M179" s="76"/>
      <c r="N179" s="76"/>
      <c r="O179" s="76">
        <v>4.5</v>
      </c>
      <c r="P179" s="76"/>
      <c r="Q179" s="76"/>
      <c r="R179" s="76"/>
      <c r="S179" s="76"/>
      <c r="T179" s="76"/>
      <c r="U179" s="76"/>
      <c r="V179" s="16">
        <f t="shared" si="25"/>
        <v>4.5</v>
      </c>
      <c r="W179" s="11"/>
      <c r="X179" s="11"/>
      <c r="Y179" s="11"/>
      <c r="Z179" s="11"/>
      <c r="AA179" s="11"/>
    </row>
    <row r="180" spans="2:27" s="12" customFormat="1" x14ac:dyDescent="0.25">
      <c r="B180" s="107" t="s">
        <v>157</v>
      </c>
      <c r="C180" s="26"/>
      <c r="D180" s="75">
        <v>1</v>
      </c>
      <c r="E180" s="15" t="s">
        <v>135</v>
      </c>
      <c r="F180" s="1" t="s">
        <v>30</v>
      </c>
      <c r="G180" s="19" t="s">
        <v>123</v>
      </c>
      <c r="H180" s="19" t="s">
        <v>16</v>
      </c>
      <c r="I180" s="29">
        <v>3</v>
      </c>
      <c r="J180" s="76"/>
      <c r="K180" s="76"/>
      <c r="L180" s="76"/>
      <c r="M180" s="76"/>
      <c r="N180" s="76"/>
      <c r="O180" s="76">
        <v>6</v>
      </c>
      <c r="P180" s="76"/>
      <c r="Q180" s="76"/>
      <c r="R180" s="76"/>
      <c r="S180" s="76"/>
      <c r="T180" s="76"/>
      <c r="U180" s="76"/>
      <c r="V180" s="16">
        <f t="shared" si="25"/>
        <v>6</v>
      </c>
      <c r="W180" s="11"/>
      <c r="X180" s="11"/>
      <c r="Y180" s="11"/>
      <c r="Z180" s="11"/>
      <c r="AA180" s="11"/>
    </row>
    <row r="181" spans="2:27" s="12" customFormat="1" x14ac:dyDescent="0.25">
      <c r="B181" s="107" t="s">
        <v>156</v>
      </c>
      <c r="C181" s="26"/>
      <c r="D181" s="75">
        <v>1</v>
      </c>
      <c r="E181" s="15" t="s">
        <v>135</v>
      </c>
      <c r="F181" s="19" t="s">
        <v>14</v>
      </c>
      <c r="G181" s="19" t="s">
        <v>123</v>
      </c>
      <c r="H181" s="19" t="s">
        <v>16</v>
      </c>
      <c r="I181" s="29">
        <v>3</v>
      </c>
      <c r="J181" s="76"/>
      <c r="K181" s="76"/>
      <c r="L181" s="76">
        <v>2.25</v>
      </c>
      <c r="M181" s="76"/>
      <c r="N181" s="76"/>
      <c r="O181" s="76"/>
      <c r="P181" s="76"/>
      <c r="Q181" s="76"/>
      <c r="R181" s="76"/>
      <c r="S181" s="76"/>
      <c r="T181" s="76"/>
      <c r="U181" s="76"/>
      <c r="V181" s="16">
        <f t="shared" si="25"/>
        <v>2.25</v>
      </c>
      <c r="W181" s="11"/>
      <c r="X181" s="11"/>
      <c r="Y181" s="11"/>
      <c r="Z181" s="11"/>
      <c r="AA181" s="11"/>
    </row>
    <row r="182" spans="2:27" s="12" customFormat="1" x14ac:dyDescent="0.25">
      <c r="B182" s="107" t="s">
        <v>158</v>
      </c>
      <c r="C182" s="26"/>
      <c r="D182" s="75">
        <v>1</v>
      </c>
      <c r="E182" s="15" t="s">
        <v>135</v>
      </c>
      <c r="F182" s="19" t="s">
        <v>14</v>
      </c>
      <c r="G182" s="19" t="s">
        <v>123</v>
      </c>
      <c r="H182" s="19" t="s">
        <v>16</v>
      </c>
      <c r="I182" s="29">
        <v>3</v>
      </c>
      <c r="J182" s="76"/>
      <c r="K182" s="76"/>
      <c r="L182" s="76">
        <v>4.5</v>
      </c>
      <c r="M182" s="76"/>
      <c r="N182" s="76"/>
      <c r="O182" s="76"/>
      <c r="P182" s="76"/>
      <c r="Q182" s="76"/>
      <c r="R182" s="76"/>
      <c r="S182" s="76"/>
      <c r="T182" s="76"/>
      <c r="U182" s="76"/>
      <c r="V182" s="16">
        <f t="shared" si="25"/>
        <v>4.5</v>
      </c>
      <c r="W182" s="11"/>
      <c r="X182" s="11"/>
      <c r="Y182" s="11"/>
      <c r="Z182" s="11"/>
      <c r="AA182" s="11"/>
    </row>
    <row r="183" spans="2:27" s="12" customFormat="1" x14ac:dyDescent="0.25">
      <c r="B183" s="107"/>
      <c r="C183" s="26"/>
      <c r="D183" s="75"/>
      <c r="E183" s="15"/>
      <c r="F183" s="106"/>
      <c r="G183" s="106"/>
      <c r="H183" s="15"/>
      <c r="I183" s="29"/>
      <c r="J183" s="76"/>
      <c r="K183" s="76"/>
      <c r="L183" s="76"/>
      <c r="M183" s="76"/>
      <c r="N183" s="76"/>
      <c r="O183" s="76"/>
      <c r="P183" s="76"/>
      <c r="Q183" s="76"/>
      <c r="R183" s="76"/>
      <c r="S183" s="76"/>
      <c r="T183" s="76"/>
      <c r="U183" s="76"/>
      <c r="V183" s="16">
        <f t="shared" si="25"/>
        <v>0</v>
      </c>
      <c r="W183" s="11"/>
      <c r="X183" s="11"/>
      <c r="Y183" s="11"/>
      <c r="Z183" s="11"/>
      <c r="AA183" s="11"/>
    </row>
    <row r="184" spans="2:27" s="124" customFormat="1" x14ac:dyDescent="0.25">
      <c r="B184" s="137" t="s">
        <v>159</v>
      </c>
      <c r="C184" s="126"/>
      <c r="D184" s="134"/>
      <c r="E184" s="121" t="s">
        <v>135</v>
      </c>
      <c r="F184" s="135" t="s">
        <v>30</v>
      </c>
      <c r="G184" s="135" t="s">
        <v>15</v>
      </c>
      <c r="H184" s="120" t="s">
        <v>16</v>
      </c>
      <c r="I184" s="119">
        <v>15</v>
      </c>
      <c r="J184" s="85"/>
      <c r="K184" s="85"/>
      <c r="L184" s="85"/>
      <c r="M184" s="85"/>
      <c r="N184" s="85"/>
      <c r="O184" s="85">
        <v>60</v>
      </c>
      <c r="P184" s="85"/>
      <c r="Q184" s="85"/>
      <c r="R184" s="85"/>
      <c r="S184" s="85"/>
      <c r="T184" s="85"/>
      <c r="U184" s="85"/>
      <c r="V184" s="20">
        <f t="shared" si="25"/>
        <v>60</v>
      </c>
      <c r="W184" s="122" t="s">
        <v>181</v>
      </c>
      <c r="X184" s="122"/>
      <c r="Y184" s="122"/>
      <c r="Z184" s="122"/>
      <c r="AA184" s="122"/>
    </row>
    <row r="185" spans="2:27" s="12" customFormat="1" x14ac:dyDescent="0.25">
      <c r="B185" s="107"/>
      <c r="C185" s="26"/>
      <c r="D185" s="75"/>
      <c r="E185" s="15"/>
      <c r="F185" s="106"/>
      <c r="G185" s="106"/>
      <c r="H185" s="15"/>
      <c r="I185" s="29"/>
      <c r="J185" s="76"/>
      <c r="K185" s="76"/>
      <c r="L185" s="76"/>
      <c r="M185" s="76"/>
      <c r="N185" s="76"/>
      <c r="O185" s="76"/>
      <c r="P185" s="76"/>
      <c r="Q185" s="76"/>
      <c r="R185" s="76"/>
      <c r="S185" s="76"/>
      <c r="T185" s="76"/>
      <c r="U185" s="76"/>
      <c r="V185" s="16"/>
      <c r="W185" s="11"/>
      <c r="X185" s="11"/>
      <c r="Y185" s="11"/>
      <c r="Z185" s="11"/>
      <c r="AA185" s="11"/>
    </row>
    <row r="186" spans="2:27" s="12" customFormat="1" x14ac:dyDescent="0.25">
      <c r="B186" s="107"/>
      <c r="C186" s="26"/>
      <c r="D186" s="75"/>
      <c r="E186" s="15"/>
      <c r="F186" s="106"/>
      <c r="G186" s="106"/>
      <c r="H186" s="15"/>
      <c r="I186" s="29"/>
      <c r="J186" s="76"/>
      <c r="K186" s="76"/>
      <c r="L186" s="76"/>
      <c r="M186" s="76"/>
      <c r="N186" s="76"/>
      <c r="O186" s="76"/>
      <c r="P186" s="76"/>
      <c r="Q186" s="76"/>
      <c r="R186" s="76"/>
      <c r="S186" s="76"/>
      <c r="T186" s="76"/>
      <c r="U186" s="76"/>
      <c r="V186" s="16"/>
      <c r="W186" s="11"/>
      <c r="X186" s="11"/>
      <c r="Y186" s="11"/>
      <c r="Z186" s="11"/>
      <c r="AA186" s="11"/>
    </row>
    <row r="187" spans="2:27" s="124" customFormat="1" x14ac:dyDescent="0.25">
      <c r="B187" s="125" t="s">
        <v>160</v>
      </c>
      <c r="C187" s="126"/>
      <c r="D187" s="134"/>
      <c r="E187" s="121" t="s">
        <v>122</v>
      </c>
      <c r="F187" s="135"/>
      <c r="G187" s="135" t="s">
        <v>35</v>
      </c>
      <c r="H187" s="120" t="s">
        <v>16</v>
      </c>
      <c r="I187" s="119">
        <v>15</v>
      </c>
      <c r="J187" s="85"/>
      <c r="K187" s="85"/>
      <c r="L187" s="85">
        <v>25</v>
      </c>
      <c r="M187" s="85"/>
      <c r="N187" s="85"/>
      <c r="O187" s="85">
        <v>25</v>
      </c>
      <c r="P187" s="85"/>
      <c r="Q187" s="85"/>
      <c r="R187" s="85">
        <f>25*0+15</f>
        <v>15</v>
      </c>
      <c r="S187" s="85"/>
      <c r="T187" s="85"/>
      <c r="U187" s="85">
        <f>25*0</f>
        <v>0</v>
      </c>
      <c r="V187" s="20">
        <f>SUM(J187:U187)</f>
        <v>65</v>
      </c>
      <c r="W187" s="122"/>
      <c r="X187" s="122" t="s">
        <v>183</v>
      </c>
      <c r="Y187" s="122"/>
      <c r="Z187" s="122"/>
      <c r="AA187" s="122"/>
    </row>
    <row r="188" spans="2:27" s="12" customFormat="1" x14ac:dyDescent="0.25">
      <c r="B188" s="17" t="s">
        <v>161</v>
      </c>
      <c r="C188" s="68"/>
      <c r="D188" s="69"/>
      <c r="E188" s="70"/>
      <c r="F188" s="71"/>
      <c r="G188" s="71"/>
      <c r="H188" s="70"/>
      <c r="I188" s="72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T188" s="73"/>
      <c r="U188" s="85">
        <f>10*0</f>
        <v>0</v>
      </c>
      <c r="V188" s="16">
        <f>SUM(J188:U188)</f>
        <v>0</v>
      </c>
      <c r="W188" s="11"/>
      <c r="X188" s="11"/>
      <c r="Y188" s="11"/>
      <c r="Z188" s="11"/>
      <c r="AA188" s="11"/>
    </row>
    <row r="189" spans="2:27" s="12" customFormat="1" x14ac:dyDescent="0.25">
      <c r="B189" s="25"/>
      <c r="C189" s="68"/>
      <c r="D189" s="69"/>
      <c r="E189" s="70"/>
      <c r="F189" s="71"/>
      <c r="G189" s="71"/>
      <c r="H189" s="70"/>
      <c r="I189" s="72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11"/>
      <c r="X189" s="11"/>
      <c r="Y189" s="11"/>
      <c r="Z189" s="11"/>
      <c r="AA189" s="11"/>
    </row>
    <row r="190" spans="2:27" s="12" customFormat="1" x14ac:dyDescent="0.25">
      <c r="B190" s="13" t="s">
        <v>26</v>
      </c>
      <c r="C190" s="43"/>
      <c r="D190" s="102"/>
      <c r="E190" s="22"/>
      <c r="F190" s="103"/>
      <c r="G190" s="103"/>
      <c r="H190" s="22"/>
      <c r="I190" s="40"/>
      <c r="J190" s="23">
        <f t="shared" ref="J190:V190" si="26">SUM(J153:J189)</f>
        <v>0</v>
      </c>
      <c r="K190" s="23">
        <f t="shared" si="26"/>
        <v>0</v>
      </c>
      <c r="L190" s="23">
        <f t="shared" si="26"/>
        <v>79.314999999999998</v>
      </c>
      <c r="M190" s="23">
        <f t="shared" si="26"/>
        <v>0</v>
      </c>
      <c r="N190" s="23">
        <f t="shared" si="26"/>
        <v>0</v>
      </c>
      <c r="O190" s="23">
        <f t="shared" si="26"/>
        <v>132.38</v>
      </c>
      <c r="P190" s="23">
        <f t="shared" si="26"/>
        <v>51.746499999999997</v>
      </c>
      <c r="Q190" s="23">
        <f t="shared" si="26"/>
        <v>0</v>
      </c>
      <c r="R190" s="23">
        <f t="shared" si="26"/>
        <v>37.9</v>
      </c>
      <c r="S190" s="23">
        <f t="shared" si="26"/>
        <v>0</v>
      </c>
      <c r="T190" s="23">
        <f t="shared" si="26"/>
        <v>0</v>
      </c>
      <c r="U190" s="23">
        <f t="shared" si="26"/>
        <v>14.7</v>
      </c>
      <c r="V190" s="23">
        <f t="shared" si="26"/>
        <v>316.04150000000004</v>
      </c>
      <c r="W190" s="23"/>
      <c r="X190" s="11"/>
      <c r="Y190" s="11"/>
      <c r="Z190" s="11"/>
      <c r="AA190" s="11"/>
    </row>
    <row r="191" spans="2:27" s="12" customFormat="1" x14ac:dyDescent="0.25">
      <c r="B191" s="108" t="s">
        <v>9</v>
      </c>
      <c r="C191" s="109"/>
      <c r="D191" s="110"/>
      <c r="E191" s="110"/>
      <c r="F191" s="110"/>
      <c r="G191" s="110"/>
      <c r="H191" s="110"/>
      <c r="I191" s="110"/>
      <c r="J191" s="111">
        <f t="shared" ref="J191:V191" si="27">SUM(J57+J44+J61+J15+J30+J39+J99+J128+J135+J150+J190)</f>
        <v>211.97699999999998</v>
      </c>
      <c r="K191" s="111">
        <f t="shared" si="27"/>
        <v>680.88711000000001</v>
      </c>
      <c r="L191" s="111">
        <f t="shared" si="27"/>
        <v>499.46599999999995</v>
      </c>
      <c r="M191" s="111">
        <f t="shared" si="27"/>
        <v>51.8551</v>
      </c>
      <c r="N191" s="111">
        <f t="shared" si="27"/>
        <v>36.929499999999997</v>
      </c>
      <c r="O191" s="111">
        <f t="shared" si="27"/>
        <v>132.56</v>
      </c>
      <c r="P191" s="111">
        <f t="shared" si="27"/>
        <v>502.77679999999998</v>
      </c>
      <c r="Q191" s="111">
        <f t="shared" si="27"/>
        <v>0</v>
      </c>
      <c r="R191" s="111">
        <f t="shared" si="27"/>
        <v>648.00949999999989</v>
      </c>
      <c r="S191" s="111">
        <f t="shared" si="27"/>
        <v>3.0301</v>
      </c>
      <c r="T191" s="111">
        <f t="shared" si="27"/>
        <v>0.3</v>
      </c>
      <c r="U191" s="111">
        <f t="shared" si="27"/>
        <v>14.879999999999999</v>
      </c>
      <c r="V191" s="111">
        <f t="shared" si="27"/>
        <v>2743.6711100000002</v>
      </c>
      <c r="W191" s="111"/>
      <c r="X191" s="11"/>
      <c r="Y191" s="11"/>
      <c r="Z191" s="11"/>
      <c r="AA191" s="11"/>
    </row>
    <row r="192" spans="2:27" s="12" customFormat="1" x14ac:dyDescent="0.25">
      <c r="C192" s="18"/>
      <c r="D192" s="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3:27" s="12" customFormat="1" x14ac:dyDescent="0.25">
      <c r="C193" s="18"/>
      <c r="D193" s="1"/>
      <c r="H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"/>
      <c r="X193" s="11"/>
      <c r="Y193" s="11"/>
      <c r="Z193" s="11"/>
      <c r="AA193" s="11"/>
    </row>
    <row r="194" spans="3:27" s="12" customFormat="1" x14ac:dyDescent="0.25">
      <c r="C194" s="18"/>
      <c r="D194" s="1"/>
      <c r="H194" s="112"/>
      <c r="J194" s="112"/>
      <c r="K194" s="112"/>
      <c r="L194" s="112"/>
      <c r="M194" s="112"/>
      <c r="N194" s="112"/>
      <c r="O194" s="112"/>
      <c r="P194" s="112"/>
      <c r="Q194" s="112"/>
      <c r="R194" s="112"/>
      <c r="S194" s="112"/>
      <c r="T194" s="112"/>
      <c r="U194" s="112"/>
      <c r="V194" s="112"/>
      <c r="W194" s="11"/>
      <c r="X194" s="11"/>
      <c r="Y194" s="11"/>
      <c r="Z194" s="11"/>
      <c r="AA194" s="11"/>
    </row>
    <row r="195" spans="3:27" s="12" customFormat="1" x14ac:dyDescent="0.25">
      <c r="C195" s="18"/>
      <c r="D195" s="1"/>
      <c r="H195" s="112"/>
      <c r="J195" s="112"/>
      <c r="K195" s="112"/>
      <c r="L195" s="112"/>
      <c r="M195" s="112"/>
      <c r="N195" s="112"/>
      <c r="O195" s="112"/>
      <c r="P195" s="112"/>
      <c r="Q195" s="112"/>
      <c r="R195" s="112"/>
      <c r="S195" s="112"/>
      <c r="T195" s="112"/>
      <c r="U195" s="112"/>
      <c r="V195" s="11"/>
      <c r="W195" s="11"/>
      <c r="X195" s="11"/>
      <c r="Y195" s="11"/>
      <c r="Z195" s="11"/>
      <c r="AA195" s="11"/>
    </row>
    <row r="196" spans="3:27" s="12" customFormat="1" x14ac:dyDescent="0.25">
      <c r="C196" s="18"/>
      <c r="D196" s="1"/>
      <c r="H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"/>
      <c r="W196" s="11"/>
      <c r="X196" s="11"/>
      <c r="Y196" s="11"/>
      <c r="Z196" s="11"/>
      <c r="AA196" s="11"/>
    </row>
    <row r="197" spans="3:27" s="12" customFormat="1" x14ac:dyDescent="0.25">
      <c r="C197" s="18"/>
      <c r="D197" s="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3:27" s="12" customFormat="1" x14ac:dyDescent="0.25">
      <c r="C198" s="18"/>
      <c r="D198" s="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3:27" s="12" customFormat="1" x14ac:dyDescent="0.25">
      <c r="C199" s="18"/>
      <c r="D199" s="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3:27" s="12" customFormat="1" x14ac:dyDescent="0.25">
      <c r="C200" s="18"/>
      <c r="D200" s="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3:27" s="12" customFormat="1" x14ac:dyDescent="0.25">
      <c r="C201" s="18"/>
      <c r="D201" s="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3:27" x14ac:dyDescent="0.25">
      <c r="C202" s="113"/>
      <c r="J202" s="114"/>
      <c r="K202" s="114"/>
      <c r="L202" s="114"/>
      <c r="M202" s="114"/>
      <c r="N202" s="114"/>
      <c r="O202" s="114"/>
      <c r="P202" s="114"/>
      <c r="Q202" s="114"/>
      <c r="R202" s="114"/>
      <c r="S202" s="114"/>
      <c r="T202" s="114"/>
      <c r="U202" s="114"/>
      <c r="V202" s="114"/>
    </row>
    <row r="203" spans="3:27" x14ac:dyDescent="0.25">
      <c r="J203" s="114"/>
      <c r="K203" s="114"/>
      <c r="L203" s="114"/>
      <c r="M203" s="114"/>
      <c r="N203" s="114"/>
      <c r="O203" s="114"/>
      <c r="P203" s="114"/>
      <c r="Q203" s="114"/>
      <c r="R203" s="114"/>
      <c r="S203" s="114"/>
      <c r="T203" s="114"/>
      <c r="U203" s="114"/>
      <c r="V203" s="114"/>
    </row>
  </sheetData>
  <autoFilter ref="B3:X191" xr:uid="{B7D66E67-9801-4FD0-8DCB-8A58BDB8D662}"/>
  <mergeCells count="1">
    <mergeCell ref="J2:V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Varun Khetarpal</dc:creator>
  <cp:lastModifiedBy>Varun Khetarpal</cp:lastModifiedBy>
  <dcterms:created xsi:type="dcterms:W3CDTF">2023-07-01T08:24:25Z</dcterms:created>
  <dcterms:modified xsi:type="dcterms:W3CDTF">2023-08-10T11:17:16Z</dcterms:modified>
</cp:coreProperties>
</file>